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7194584E-2142-4933-BACF-180F1D40BDA4}" xr6:coauthVersionLast="47" xr6:coauthVersionMax="47" xr10:uidLastSave="{00000000-0000-0000-0000-000000000000}"/>
  <bookViews>
    <workbookView xWindow="-120" yWindow="-120" windowWidth="29040" windowHeight="15840" tabRatio="826" firstSheet="1" activeTab="7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state="hidden" r:id="rId7"/>
    <sheet name="Izvještaj po programskoj" sheetId="7" r:id="rId8"/>
    <sheet name="Sheet1" sheetId="13" r:id="rId9"/>
  </sheets>
  <definedNames>
    <definedName name="_xlnm.Print_Area" localSheetId="6">'Izvještaj po organizacijskoj '!$B$2:$I$8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H18" i="7"/>
  <c r="G76" i="7" l="1"/>
  <c r="G195" i="7"/>
  <c r="C6" i="10" l="1"/>
  <c r="C15" i="10"/>
  <c r="C8" i="11" s="1"/>
  <c r="G138" i="7" l="1"/>
  <c r="G131" i="7"/>
  <c r="G80" i="7"/>
  <c r="G81" i="7"/>
  <c r="H81" i="7" s="1"/>
  <c r="G17" i="7" l="1"/>
  <c r="F17" i="7"/>
  <c r="F16" i="7" s="1"/>
  <c r="G16" i="7" l="1"/>
  <c r="H17" i="7"/>
  <c r="H19" i="3"/>
  <c r="H18" i="3" s="1"/>
  <c r="H12" i="3"/>
  <c r="K91" i="3" l="1"/>
  <c r="J24" i="3"/>
  <c r="F28" i="8" l="1"/>
  <c r="C32" i="8" l="1"/>
  <c r="C31" i="8" s="1"/>
  <c r="C30" i="8"/>
  <c r="C29" i="8"/>
  <c r="C28" i="8"/>
  <c r="C26" i="8"/>
  <c r="C25" i="8" s="1"/>
  <c r="C24" i="8"/>
  <c r="C23" i="8" s="1"/>
  <c r="C22" i="8"/>
  <c r="C21" i="8" s="1"/>
  <c r="C18" i="8"/>
  <c r="C17" i="8" s="1"/>
  <c r="C16" i="8"/>
  <c r="C15" i="8"/>
  <c r="C14" i="8"/>
  <c r="C12" i="8"/>
  <c r="C11" i="8" s="1"/>
  <c r="C10" i="8"/>
  <c r="C9" i="8" s="1"/>
  <c r="C8" i="8"/>
  <c r="C7" i="8" s="1"/>
  <c r="C27" i="8" l="1"/>
  <c r="C13" i="8"/>
  <c r="J53" i="3"/>
  <c r="G53" i="3"/>
  <c r="F14" i="8" l="1"/>
  <c r="C7" i="11"/>
  <c r="C6" i="11" s="1"/>
  <c r="D10" i="10"/>
  <c r="D28" i="8" s="1"/>
  <c r="D14" i="8" s="1"/>
  <c r="F19" i="10"/>
  <c r="G24" i="7" l="1"/>
  <c r="G30" i="7"/>
  <c r="G115" i="7"/>
  <c r="G114" i="7" s="1"/>
  <c r="G123" i="7"/>
  <c r="G106" i="7" l="1"/>
  <c r="G105" i="7" s="1"/>
  <c r="F105" i="7"/>
  <c r="F75" i="7"/>
  <c r="G15" i="7"/>
  <c r="F15" i="7"/>
  <c r="F197" i="7"/>
  <c r="F94" i="7"/>
  <c r="F13" i="7" l="1"/>
  <c r="H16" i="7"/>
  <c r="H15" i="7"/>
  <c r="L23" i="1"/>
  <c r="K23" i="1"/>
  <c r="D12" i="10" l="1"/>
  <c r="D21" i="10"/>
  <c r="D30" i="8" s="1"/>
  <c r="D16" i="8" s="1"/>
  <c r="H11" i="7"/>
  <c r="H191" i="7"/>
  <c r="F23" i="7"/>
  <c r="F194" i="7"/>
  <c r="F190" i="7"/>
  <c r="F189" i="7" s="1"/>
  <c r="F188" i="7" s="1"/>
  <c r="G190" i="7"/>
  <c r="G189" i="7" s="1"/>
  <c r="G188" i="7" s="1"/>
  <c r="F175" i="7"/>
  <c r="F174" i="7" s="1"/>
  <c r="H188" i="7" l="1"/>
  <c r="H190" i="7"/>
  <c r="H189" i="7"/>
  <c r="F200" i="7"/>
  <c r="F193" i="7" s="1"/>
  <c r="G201" i="7"/>
  <c r="H201" i="7" s="1"/>
  <c r="G176" i="7"/>
  <c r="G175" i="7" s="1"/>
  <c r="H176" i="7" l="1"/>
  <c r="G194" i="7"/>
  <c r="H195" i="7"/>
  <c r="G200" i="7"/>
  <c r="H200" i="7" s="1"/>
  <c r="H131" i="7"/>
  <c r="F137" i="7"/>
  <c r="G137" i="7"/>
  <c r="H123" i="7"/>
  <c r="F114" i="7"/>
  <c r="F113" i="7" s="1"/>
  <c r="F91" i="7"/>
  <c r="F90" i="7" s="1"/>
  <c r="F89" i="7" s="1"/>
  <c r="G92" i="7"/>
  <c r="F86" i="7"/>
  <c r="F85" i="7" s="1"/>
  <c r="G87" i="7"/>
  <c r="H82" i="7"/>
  <c r="F80" i="7"/>
  <c r="F79" i="7" s="1"/>
  <c r="F78" i="7" s="1"/>
  <c r="G79" i="7"/>
  <c r="G78" i="7" s="1"/>
  <c r="F74" i="7"/>
  <c r="F73" i="7" s="1"/>
  <c r="G75" i="7"/>
  <c r="G74" i="7" s="1"/>
  <c r="F144" i="7"/>
  <c r="F143" i="7" s="1"/>
  <c r="G172" i="7"/>
  <c r="H172" i="7" s="1"/>
  <c r="G170" i="7"/>
  <c r="H170" i="7" s="1"/>
  <c r="G145" i="7"/>
  <c r="H145" i="7" s="1"/>
  <c r="G147" i="7"/>
  <c r="H147" i="7" s="1"/>
  <c r="F22" i="7"/>
  <c r="H194" i="7" l="1"/>
  <c r="G193" i="7"/>
  <c r="F12" i="7"/>
  <c r="F142" i="7"/>
  <c r="F9" i="7"/>
  <c r="F84" i="7"/>
  <c r="F8" i="7"/>
  <c r="G174" i="7"/>
  <c r="H175" i="7"/>
  <c r="H193" i="7"/>
  <c r="H106" i="7"/>
  <c r="G91" i="7"/>
  <c r="H92" i="7"/>
  <c r="H115" i="7"/>
  <c r="H138" i="7"/>
  <c r="G73" i="7"/>
  <c r="H73" i="7" s="1"/>
  <c r="H74" i="7"/>
  <c r="G86" i="7"/>
  <c r="H87" i="7"/>
  <c r="G122" i="7"/>
  <c r="G14" i="7" s="1"/>
  <c r="H78" i="7"/>
  <c r="H80" i="7"/>
  <c r="G144" i="7"/>
  <c r="H79" i="7"/>
  <c r="F122" i="7"/>
  <c r="F45" i="7"/>
  <c r="H76" i="7"/>
  <c r="D17" i="10" l="1"/>
  <c r="D24" i="8" s="1"/>
  <c r="D8" i="10"/>
  <c r="D7" i="10"/>
  <c r="D16" i="10"/>
  <c r="D22" i="8" s="1"/>
  <c r="D8" i="8" s="1"/>
  <c r="D11" i="10"/>
  <c r="D20" i="10"/>
  <c r="D29" i="8" s="1"/>
  <c r="D15" i="8" s="1"/>
  <c r="F121" i="7"/>
  <c r="F83" i="7" s="1"/>
  <c r="F14" i="7"/>
  <c r="H137" i="7"/>
  <c r="H105" i="7"/>
  <c r="H174" i="7"/>
  <c r="G121" i="7"/>
  <c r="H122" i="7"/>
  <c r="G90" i="7"/>
  <c r="H90" i="7" s="1"/>
  <c r="H91" i="7"/>
  <c r="G143" i="7"/>
  <c r="G9" i="7" s="1"/>
  <c r="H144" i="7"/>
  <c r="G85" i="7"/>
  <c r="G8" i="7" s="1"/>
  <c r="H86" i="7"/>
  <c r="G113" i="7"/>
  <c r="H113" i="7" s="1"/>
  <c r="H114" i="7"/>
  <c r="F44" i="7"/>
  <c r="F10" i="7" s="1"/>
  <c r="H75" i="7"/>
  <c r="F17" i="10" l="1"/>
  <c r="F24" i="8" s="1"/>
  <c r="F10" i="8"/>
  <c r="F22" i="10"/>
  <c r="F32" i="8" s="1"/>
  <c r="F18" i="8"/>
  <c r="D23" i="8"/>
  <c r="D10" i="8"/>
  <c r="D22" i="10"/>
  <c r="D32" i="8" s="1"/>
  <c r="D18" i="8" s="1"/>
  <c r="D13" i="10"/>
  <c r="F7" i="7"/>
  <c r="D9" i="10"/>
  <c r="D18" i="10"/>
  <c r="D26" i="8" s="1"/>
  <c r="D12" i="8" s="1"/>
  <c r="H121" i="7"/>
  <c r="H14" i="7"/>
  <c r="H9" i="7"/>
  <c r="G84" i="7"/>
  <c r="H85" i="7"/>
  <c r="G142" i="7"/>
  <c r="H142" i="7" s="1"/>
  <c r="H143" i="7"/>
  <c r="F21" i="7"/>
  <c r="F20" i="7" s="1"/>
  <c r="F203" i="7" s="1"/>
  <c r="G95" i="7"/>
  <c r="H95" i="7" s="1"/>
  <c r="G101" i="7"/>
  <c r="H101" i="7" s="1"/>
  <c r="G46" i="7"/>
  <c r="H46" i="7" s="1"/>
  <c r="G71" i="7"/>
  <c r="H71" i="7" s="1"/>
  <c r="F16" i="10" l="1"/>
  <c r="F22" i="8" s="1"/>
  <c r="F8" i="8"/>
  <c r="H8" i="7"/>
  <c r="H84" i="7"/>
  <c r="G94" i="7"/>
  <c r="G13" i="7" s="1"/>
  <c r="F16" i="8" s="1"/>
  <c r="G45" i="7"/>
  <c r="H10" i="10"/>
  <c r="G10" i="10"/>
  <c r="G13" i="10"/>
  <c r="G42" i="7"/>
  <c r="H30" i="7"/>
  <c r="G23" i="7"/>
  <c r="H13" i="7" l="1"/>
  <c r="F21" i="10"/>
  <c r="F30" i="8" s="1"/>
  <c r="G89" i="7"/>
  <c r="H94" i="7"/>
  <c r="G22" i="7"/>
  <c r="G12" i="7" s="1"/>
  <c r="H24" i="7"/>
  <c r="H45" i="7"/>
  <c r="G44" i="7"/>
  <c r="H44" i="7" l="1"/>
  <c r="G10" i="7"/>
  <c r="H22" i="7"/>
  <c r="F15" i="8"/>
  <c r="F13" i="8" s="1"/>
  <c r="H89" i="7"/>
  <c r="G83" i="7"/>
  <c r="H83" i="7" s="1"/>
  <c r="G21" i="7"/>
  <c r="G20" i="7" s="1"/>
  <c r="G203" i="7" s="1"/>
  <c r="H23" i="7"/>
  <c r="F17" i="8"/>
  <c r="H32" i="8"/>
  <c r="G32" i="8"/>
  <c r="H30" i="8"/>
  <c r="G30" i="8"/>
  <c r="H28" i="8"/>
  <c r="G28" i="8"/>
  <c r="F31" i="8"/>
  <c r="G31" i="8" s="1"/>
  <c r="F23" i="8"/>
  <c r="F21" i="8"/>
  <c r="F9" i="8"/>
  <c r="F7" i="8"/>
  <c r="D31" i="8"/>
  <c r="D27" i="8"/>
  <c r="D25" i="8"/>
  <c r="D21" i="8"/>
  <c r="D7" i="8"/>
  <c r="D9" i="8"/>
  <c r="D11" i="8"/>
  <c r="D13" i="8"/>
  <c r="D17" i="8"/>
  <c r="C6" i="8"/>
  <c r="F18" i="10" l="1"/>
  <c r="F26" i="8" s="1"/>
  <c r="F25" i="8" s="1"/>
  <c r="G25" i="8" s="1"/>
  <c r="F12" i="8"/>
  <c r="F11" i="8" s="1"/>
  <c r="F6" i="8" s="1"/>
  <c r="H12" i="7"/>
  <c r="F20" i="10"/>
  <c r="F29" i="8" s="1"/>
  <c r="H31" i="8"/>
  <c r="D6" i="8"/>
  <c r="H10" i="7"/>
  <c r="G7" i="7"/>
  <c r="H7" i="7" s="1"/>
  <c r="H21" i="7"/>
  <c r="D20" i="8"/>
  <c r="H25" i="8" l="1"/>
  <c r="H26" i="8"/>
  <c r="G26" i="8"/>
  <c r="H29" i="8"/>
  <c r="G29" i="8"/>
  <c r="F27" i="8"/>
  <c r="H20" i="7"/>
  <c r="H203" i="7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F15" i="10"/>
  <c r="F8" i="11" s="1"/>
  <c r="E15" i="10"/>
  <c r="D15" i="10"/>
  <c r="D8" i="11" s="1"/>
  <c r="D7" i="11" s="1"/>
  <c r="D6" i="11" s="1"/>
  <c r="H13" i="10"/>
  <c r="H12" i="10"/>
  <c r="G12" i="10"/>
  <c r="H11" i="10"/>
  <c r="G11" i="10"/>
  <c r="H9" i="10"/>
  <c r="G9" i="10"/>
  <c r="H8" i="10"/>
  <c r="G8" i="10"/>
  <c r="H7" i="10"/>
  <c r="G7" i="10"/>
  <c r="F6" i="10"/>
  <c r="E6" i="10"/>
  <c r="D6" i="10"/>
  <c r="F7" i="11" l="1"/>
  <c r="H8" i="11"/>
  <c r="G8" i="11"/>
  <c r="G27" i="8"/>
  <c r="F20" i="8"/>
  <c r="H20" i="8" s="1"/>
  <c r="H27" i="8"/>
  <c r="H15" i="10"/>
  <c r="G6" i="10"/>
  <c r="H6" i="10"/>
  <c r="G15" i="10"/>
  <c r="G15" i="8"/>
  <c r="H24" i="8"/>
  <c r="H23" i="8"/>
  <c r="H22" i="8"/>
  <c r="H21" i="8"/>
  <c r="H18" i="8"/>
  <c r="H17" i="8"/>
  <c r="H16" i="8"/>
  <c r="H14" i="8"/>
  <c r="H13" i="8"/>
  <c r="H12" i="8"/>
  <c r="H11" i="8"/>
  <c r="H10" i="8"/>
  <c r="H9" i="8"/>
  <c r="H8" i="8"/>
  <c r="H7" i="8"/>
  <c r="G24" i="8"/>
  <c r="G23" i="8"/>
  <c r="G22" i="8"/>
  <c r="G21" i="8"/>
  <c r="G18" i="8"/>
  <c r="G17" i="8"/>
  <c r="G16" i="8"/>
  <c r="G14" i="8"/>
  <c r="G13" i="8"/>
  <c r="G12" i="8"/>
  <c r="G11" i="8"/>
  <c r="G10" i="8"/>
  <c r="G9" i="8"/>
  <c r="G8" i="8"/>
  <c r="G7" i="8"/>
  <c r="F6" i="11" l="1"/>
  <c r="H7" i="11"/>
  <c r="G7" i="11"/>
  <c r="H15" i="8"/>
  <c r="G6" i="8"/>
  <c r="H78" i="3"/>
  <c r="H84" i="3"/>
  <c r="G48" i="3"/>
  <c r="J48" i="3"/>
  <c r="L48" i="3" s="1"/>
  <c r="K52" i="3"/>
  <c r="J44" i="3"/>
  <c r="L44" i="3" s="1"/>
  <c r="G44" i="3"/>
  <c r="G39" i="3"/>
  <c r="J39" i="3"/>
  <c r="L39" i="3" s="1"/>
  <c r="H87" i="3"/>
  <c r="H86" i="3" s="1"/>
  <c r="H14" i="1" s="1"/>
  <c r="J88" i="3"/>
  <c r="J87" i="3" s="1"/>
  <c r="J86" i="3" s="1"/>
  <c r="J14" i="1" s="1"/>
  <c r="G88" i="3"/>
  <c r="G87" i="3" s="1"/>
  <c r="G86" i="3" s="1"/>
  <c r="G14" i="1" s="1"/>
  <c r="J79" i="3"/>
  <c r="L79" i="3" s="1"/>
  <c r="J71" i="3"/>
  <c r="L71" i="3" s="1"/>
  <c r="J60" i="3"/>
  <c r="L60" i="3" s="1"/>
  <c r="L95" i="3"/>
  <c r="L85" i="3"/>
  <c r="L70" i="3"/>
  <c r="L53" i="3"/>
  <c r="L43" i="3"/>
  <c r="K95" i="3"/>
  <c r="K94" i="3"/>
  <c r="K93" i="3"/>
  <c r="K92" i="3"/>
  <c r="K90" i="3"/>
  <c r="K89" i="3"/>
  <c r="K85" i="3"/>
  <c r="K83" i="3"/>
  <c r="K81" i="3"/>
  <c r="K80" i="3"/>
  <c r="K77" i="3"/>
  <c r="K76" i="3"/>
  <c r="K75" i="3"/>
  <c r="K74" i="3"/>
  <c r="K73" i="3"/>
  <c r="K72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1" i="3"/>
  <c r="K50" i="3"/>
  <c r="K49" i="3"/>
  <c r="K46" i="3"/>
  <c r="K43" i="3"/>
  <c r="K41" i="3"/>
  <c r="K40" i="3"/>
  <c r="H47" i="3"/>
  <c r="H38" i="3"/>
  <c r="J84" i="3"/>
  <c r="G84" i="3"/>
  <c r="G82" i="3"/>
  <c r="K82" i="3" s="1"/>
  <c r="G79" i="3"/>
  <c r="G78" i="3" s="1"/>
  <c r="G71" i="3"/>
  <c r="G60" i="3"/>
  <c r="K53" i="3"/>
  <c r="H27" i="3"/>
  <c r="H21" i="3"/>
  <c r="H11" i="3" s="1"/>
  <c r="J22" i="3"/>
  <c r="L22" i="3" s="1"/>
  <c r="K30" i="3"/>
  <c r="K29" i="3"/>
  <c r="K26" i="3"/>
  <c r="K25" i="3"/>
  <c r="K23" i="3"/>
  <c r="K20" i="3"/>
  <c r="K17" i="3"/>
  <c r="K15" i="3"/>
  <c r="K14" i="3"/>
  <c r="H6" i="11" l="1"/>
  <c r="G6" i="11"/>
  <c r="L88" i="3"/>
  <c r="L14" i="1"/>
  <c r="L84" i="3"/>
  <c r="H37" i="3"/>
  <c r="H13" i="1" s="1"/>
  <c r="H12" i="1" s="1"/>
  <c r="K14" i="1"/>
  <c r="K84" i="3"/>
  <c r="J78" i="3"/>
  <c r="L78" i="3" s="1"/>
  <c r="K71" i="3"/>
  <c r="K60" i="3"/>
  <c r="K39" i="3"/>
  <c r="J38" i="3"/>
  <c r="L38" i="3" s="1"/>
  <c r="K79" i="3"/>
  <c r="G47" i="3"/>
  <c r="G38" i="3"/>
  <c r="L86" i="3"/>
  <c r="K88" i="3"/>
  <c r="K48" i="3"/>
  <c r="J47" i="3"/>
  <c r="K44" i="3"/>
  <c r="K86" i="3"/>
  <c r="K87" i="3"/>
  <c r="L87" i="3"/>
  <c r="H10" i="1"/>
  <c r="H9" i="1" s="1"/>
  <c r="G28" i="3"/>
  <c r="J28" i="3"/>
  <c r="L28" i="3" s="1"/>
  <c r="L24" i="3"/>
  <c r="G24" i="3"/>
  <c r="G22" i="3"/>
  <c r="K22" i="3" s="1"/>
  <c r="G13" i="3"/>
  <c r="G16" i="3"/>
  <c r="H15" i="1" l="1"/>
  <c r="H24" i="1" s="1"/>
  <c r="H36" i="3"/>
  <c r="H10" i="3"/>
  <c r="K78" i="3"/>
  <c r="J37" i="3"/>
  <c r="J13" i="1" s="1"/>
  <c r="L13" i="1" s="1"/>
  <c r="K38" i="3"/>
  <c r="J27" i="3"/>
  <c r="L27" i="3" s="1"/>
  <c r="K28" i="3"/>
  <c r="K24" i="3"/>
  <c r="J21" i="3"/>
  <c r="L21" i="3" s="1"/>
  <c r="K47" i="3"/>
  <c r="G37" i="3"/>
  <c r="G36" i="3" s="1"/>
  <c r="G27" i="3"/>
  <c r="G21" i="3"/>
  <c r="G12" i="3"/>
  <c r="L47" i="3"/>
  <c r="J19" i="3"/>
  <c r="J16" i="3"/>
  <c r="L16" i="3" s="1"/>
  <c r="J13" i="3"/>
  <c r="H6" i="8"/>
  <c r="E6" i="8"/>
  <c r="E15" i="8"/>
  <c r="K27" i="3" l="1"/>
  <c r="G13" i="1"/>
  <c r="K37" i="3"/>
  <c r="J12" i="1"/>
  <c r="L12" i="1" s="1"/>
  <c r="J36" i="3"/>
  <c r="K36" i="3" s="1"/>
  <c r="L37" i="3"/>
  <c r="K21" i="3"/>
  <c r="K19" i="3"/>
  <c r="J18" i="3"/>
  <c r="K18" i="3" s="1"/>
  <c r="K16" i="3"/>
  <c r="L13" i="3"/>
  <c r="J12" i="3"/>
  <c r="K12" i="3" s="1"/>
  <c r="K13" i="3"/>
  <c r="K13" i="1"/>
  <c r="G12" i="1"/>
  <c r="K12" i="1" s="1"/>
  <c r="G11" i="3"/>
  <c r="C20" i="8"/>
  <c r="G20" i="8" s="1"/>
  <c r="L36" i="3" l="1"/>
  <c r="J11" i="3"/>
  <c r="K11" i="3" s="1"/>
  <c r="L12" i="3"/>
  <c r="G10" i="1"/>
  <c r="G10" i="3"/>
  <c r="J10" i="1" l="1"/>
  <c r="K10" i="1" s="1"/>
  <c r="J10" i="3"/>
  <c r="L10" i="3" s="1"/>
  <c r="L11" i="3"/>
  <c r="G9" i="1"/>
  <c r="J9" i="1" l="1"/>
  <c r="L10" i="1"/>
  <c r="K10" i="3"/>
  <c r="K9" i="1"/>
  <c r="G15" i="1"/>
  <c r="L9" i="1" l="1"/>
  <c r="J15" i="1"/>
  <c r="K15" i="1" s="1"/>
  <c r="G24" i="1"/>
  <c r="L15" i="1" l="1"/>
  <c r="J24" i="1"/>
  <c r="K24" i="1" l="1"/>
  <c r="L24" i="1"/>
</calcChain>
</file>

<file path=xl/sharedStrings.xml><?xml version="1.0" encoding="utf-8"?>
<sst xmlns="http://schemas.openxmlformats.org/spreadsheetml/2006/main" count="546" uniqueCount="256">
  <si>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</si>
  <si>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</si>
  <si>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</si>
  <si>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</si>
  <si>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</si>
  <si>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</si>
  <si>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</si>
  <si>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</si>
  <si>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</si>
  <si>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</si>
  <si>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</si>
  <si>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</si>
  <si>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</si>
  <si>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</si>
  <si>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</si>
  <si>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</si>
  <si>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</si>
  <si>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</si>
  <si>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</si>
  <si>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</si>
  <si>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</si>
  <si>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</si>
  <si>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</si>
  <si>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</si>
  <si>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</si>
  <si>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</si>
  <si>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</si>
  <si>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</si>
  <si>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</si>
  <si>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</si>
  <si>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</si>
  <si>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</si>
  <si>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</si>
  <si>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</si>
  <si>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</si>
  <si>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</si>
  <si>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</si>
  <si>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</si>
  <si>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</si>
  <si>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</si>
  <si>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</si>
  <si>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</si>
  <si>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</si>
  <si>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</si>
  <si>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</si>
  <si>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</si>
  <si>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</si>
  <si>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</si>
  <si>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</si>
  <si>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</si>
  <si>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</si>
  <si>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</si>
  <si>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</si>
  <si>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</si>
  <si>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</si>
  <si>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</si>
  <si>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</si>
  <si>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</si>
  <si>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</si>
  <si>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</si>
  <si>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</si>
  <si>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</si>
  <si>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</si>
  <si>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</si>
  <si>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</si>
  <si>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</si>
  <si>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</si>
  <si>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</si>
  <si>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</si>
  <si>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</si>
  <si>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</si>
  <si>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PRIMICI UKUPNO</t>
  </si>
  <si>
    <t>32 Vlastiti prihodi</t>
  </si>
  <si>
    <t>44 Decentralizirana sredstva</t>
  </si>
  <si>
    <t>52 ostale pomoći</t>
  </si>
  <si>
    <t>58 ostale pomoći- prorač.kori</t>
  </si>
  <si>
    <t>59 Fondovi EU</t>
  </si>
  <si>
    <t xml:space="preserve">62 donacije </t>
  </si>
  <si>
    <t>IZDACI UKUPNO</t>
  </si>
  <si>
    <t>09 Obrazovanje</t>
  </si>
  <si>
    <t>Prihodi iz nadležnog proračuna</t>
  </si>
  <si>
    <t>UPRAVNI ODJEL ZA OBRAZOVANJE</t>
  </si>
  <si>
    <t>USTANOVE U OBRAZOVANJU</t>
  </si>
  <si>
    <t xml:space="preserve">  11 Opći prihodi i primici</t>
  </si>
  <si>
    <t xml:space="preserve">  32 Vlastiti prihodi</t>
  </si>
  <si>
    <t>4 Prihodi za posebne namjene</t>
  </si>
  <si>
    <t>5 Pomoći</t>
  </si>
  <si>
    <t xml:space="preserve">  52 Ostale pomoći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</si>
  <si>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</si>
  <si>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</si>
  <si>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</si>
  <si>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</si>
  <si>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</si>
  <si>
    <t>POM.PROR.KORIS.IZ PROR.KOJI IM NIJE NADLEŽAN</t>
  </si>
  <si>
    <t xml:space="preserve">Tekuće pom.iz drž.pror.prorač.korisn.proračuna </t>
  </si>
  <si>
    <t>Kapit.pom.iz državnog prorač.pror.korisn.proračuna</t>
  </si>
  <si>
    <t>Pomoći iz drž.pror.- EU sredstva</t>
  </si>
  <si>
    <t>Tekuće pomoći iz drž.pror.- EU sredstva</t>
  </si>
  <si>
    <t>Kamate na depozite po viđenju</t>
  </si>
  <si>
    <t>Prihodi od financijske imovine</t>
  </si>
  <si>
    <t>Tekuće donacije</t>
  </si>
  <si>
    <t xml:space="preserve">Kapitalne donacije </t>
  </si>
  <si>
    <t>Donacije od pravnih i fizičkih osoba</t>
  </si>
  <si>
    <t>Plaće za prekovremeni rad</t>
  </si>
  <si>
    <t>Dopr.za osig.u slučaju nezaposl.</t>
  </si>
  <si>
    <t>Naknade za prijevoz</t>
  </si>
  <si>
    <t>Stručno usavršavanje zaposlenika</t>
  </si>
  <si>
    <t>Uredski materijal i ost.mat.rash.</t>
  </si>
  <si>
    <t>Materijal i sirovine</t>
  </si>
  <si>
    <t>Rashodi za naterijal i energiju</t>
  </si>
  <si>
    <t>Energija</t>
  </si>
  <si>
    <t>Materijal i dijelovi za tek.i inv.održ.</t>
  </si>
  <si>
    <t>Sitan inventar</t>
  </si>
  <si>
    <t xml:space="preserve">Radna odjeća i obuća </t>
  </si>
  <si>
    <t>Zatezne kamate</t>
  </si>
  <si>
    <t>Ostali financijski rashodi</t>
  </si>
  <si>
    <t>Financijski rashodi</t>
  </si>
  <si>
    <t>Naknade građanima u naravi</t>
  </si>
  <si>
    <t>Tekuće donacije u naravi</t>
  </si>
  <si>
    <t>Rashodi za nabavu proizvedene dugotrajne imovine</t>
  </si>
  <si>
    <t xml:space="preserve">Postrojenja i oprema </t>
  </si>
  <si>
    <t>Uredska oprema i namještaj</t>
  </si>
  <si>
    <t>Oprema za održavanje i zaštitu</t>
  </si>
  <si>
    <t>Instrumenti, uređaji i strojevi</t>
  </si>
  <si>
    <t>Ueđaji, strojevi i oprema za ostale namjene</t>
  </si>
  <si>
    <t xml:space="preserve">Knjige </t>
  </si>
  <si>
    <t>Dodatna ulaganja na građev.objektima</t>
  </si>
  <si>
    <t>Rashodi za usluge</t>
  </si>
  <si>
    <t>Usluge telefona, pošte i prijev.</t>
  </si>
  <si>
    <t>Usluge tekućeg i invest.održavanja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</si>
  <si>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</si>
  <si>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</si>
  <si>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</si>
  <si>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</si>
  <si>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</si>
  <si>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</si>
  <si>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</si>
  <si>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izvan RO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</si>
  <si>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</si>
  <si>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</si>
  <si>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</si>
  <si>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</si>
  <si>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</si>
  <si>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</si>
  <si>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Usluge platnog prometa</t>
  </si>
  <si>
    <t>Plaće za posebne uvjete rada</t>
  </si>
  <si>
    <t>Dopr.za obvezno zdravstveno osiguranje</t>
  </si>
  <si>
    <t>Ostale naknade troškova zaposlenima</t>
  </si>
  <si>
    <t>7=5/3*100</t>
  </si>
  <si>
    <t>0922 Srednješkolsko obrazovanje</t>
  </si>
  <si>
    <t>PROGRAM 1207</t>
  </si>
  <si>
    <t xml:space="preserve">Zakonski standard ustanova u obrazovanju </t>
  </si>
  <si>
    <t>Aktivnost A120704</t>
  </si>
  <si>
    <t>Osiguravanje uvjeta rada za redovno poslovanje SŠ</t>
  </si>
  <si>
    <t>Izvor financiranja 5.8.1</t>
  </si>
  <si>
    <t>Ostale pomoći prorač.korisnici</t>
  </si>
  <si>
    <t>Knjige</t>
  </si>
  <si>
    <t>Izvor financiranja 5.8.2</t>
  </si>
  <si>
    <t>Izvor financiranja 4.4.1</t>
  </si>
  <si>
    <t>Decentralizirana sredstva</t>
  </si>
  <si>
    <t>3</t>
  </si>
  <si>
    <t>Aktivnost A120706</t>
  </si>
  <si>
    <t>Investicijska ulaganja u SŠ</t>
  </si>
  <si>
    <t>Kapitalni projekt K120707</t>
  </si>
  <si>
    <t>Kapitalna ulaganja u SŠ</t>
  </si>
  <si>
    <t>Rashodi nefinan.imovine</t>
  </si>
  <si>
    <t>Dodatna ulaganja na građ.obj.</t>
  </si>
  <si>
    <t>Ostale pomoći</t>
  </si>
  <si>
    <t>PROGRAM 1208</t>
  </si>
  <si>
    <t>Aktivnost A120803</t>
  </si>
  <si>
    <t xml:space="preserve">Natjecanja iz znanja učenika 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</si>
  <si>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</si>
  <si>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</si>
  <si>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</si>
  <si>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</si>
  <si>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</si>
  <si>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Fondovi EU Pror.korisnici</t>
  </si>
  <si>
    <t>32</t>
  </si>
  <si>
    <t>42</t>
  </si>
  <si>
    <t>Oprema</t>
  </si>
  <si>
    <t>Izvor financiranja 5.9.2</t>
  </si>
  <si>
    <t>Fondovi EU Pr.kor.-PREN.SR.</t>
  </si>
  <si>
    <t>Aktivnost A120812</t>
  </si>
  <si>
    <t xml:space="preserve">PROGRAMI ŠKOL.KURIKULUMA SŠ </t>
  </si>
  <si>
    <t>Ostale pomoći PK-prenesena sreds.</t>
  </si>
  <si>
    <t>Aktivnost A120813</t>
  </si>
  <si>
    <t>Ostale aktivnosti SŠ</t>
  </si>
  <si>
    <t>Izvor financiranja 6.2.1</t>
  </si>
  <si>
    <t>Donacije</t>
  </si>
  <si>
    <t>Izvor financiranja 6.2.2</t>
  </si>
  <si>
    <t>Donacije - pren.sred.</t>
  </si>
  <si>
    <t>DODATNE DJELATNOSTI SŠ</t>
  </si>
  <si>
    <t>Izvor financiranja 3.2.1</t>
  </si>
  <si>
    <t xml:space="preserve">Vlastiti prihodi </t>
  </si>
  <si>
    <t xml:space="preserve">Izvor financiranja 3.2.2 </t>
  </si>
  <si>
    <t>Vlastiti prihodi - prenesena sredstva</t>
  </si>
  <si>
    <t>Aktivnost A120820</t>
  </si>
  <si>
    <t>Opskrba higijensim potrepštin.</t>
  </si>
  <si>
    <t>38</t>
  </si>
  <si>
    <t>SVEUKUPNO:</t>
  </si>
  <si>
    <t>Doprinosi na plaće</t>
  </si>
  <si>
    <t>Ostali rashodi za zaposlene</t>
  </si>
  <si>
    <t>3211</t>
  </si>
  <si>
    <t>3225</t>
  </si>
  <si>
    <t>4221</t>
  </si>
  <si>
    <t>4227</t>
  </si>
  <si>
    <t>4241</t>
  </si>
  <si>
    <t>Uređaji i oprema za ostale namjene</t>
  </si>
  <si>
    <t>3235</t>
  </si>
  <si>
    <t>3241</t>
  </si>
  <si>
    <t>3293</t>
  </si>
  <si>
    <t>Licence</t>
  </si>
  <si>
    <t>Naknade troškova osoba izvan RO</t>
  </si>
  <si>
    <t>Bonus</t>
  </si>
  <si>
    <t>3221</t>
  </si>
  <si>
    <t>3299</t>
  </si>
  <si>
    <t>3222</t>
  </si>
  <si>
    <t>3231</t>
  </si>
  <si>
    <t>3233</t>
  </si>
  <si>
    <t>3237</t>
  </si>
  <si>
    <t>3238</t>
  </si>
  <si>
    <t>3239</t>
  </si>
  <si>
    <t>Aktivnost K120807</t>
  </si>
  <si>
    <t>45</t>
  </si>
  <si>
    <t>451</t>
  </si>
  <si>
    <t>Aktivnost A120814</t>
  </si>
  <si>
    <t>IZVORI FINANCIRANJA UKUPNO</t>
  </si>
  <si>
    <t>GIMNAZIJA DUBROVNIK</t>
  </si>
  <si>
    <t>Vlastiti prihodi</t>
  </si>
  <si>
    <t>Fondovi EU</t>
  </si>
  <si>
    <t>Ostale pomoći- prorač.kori</t>
  </si>
  <si>
    <t xml:space="preserve">Donacije </t>
  </si>
  <si>
    <t xml:space="preserve">OSTVARENJE/IZVRŠENJE 2023. </t>
  </si>
  <si>
    <t xml:space="preserve">Progr.ustan.u obraz.iznad zakon.stand.  </t>
  </si>
  <si>
    <t>Energetska obnova školskih objekata</t>
  </si>
  <si>
    <t>34</t>
  </si>
  <si>
    <t>Izvor financiranja 4.4.2</t>
  </si>
  <si>
    <t>Decentralizirana prenesena sredstva</t>
  </si>
  <si>
    <t>Ostale pomoći Proračunski korisnici</t>
  </si>
  <si>
    <t>PROGRAM 1202</t>
  </si>
  <si>
    <t>Aktivnost K120208</t>
  </si>
  <si>
    <t>Kapitalni projekti u školstvu</t>
  </si>
  <si>
    <t>2393</t>
  </si>
  <si>
    <t>3213</t>
  </si>
  <si>
    <t>Službena i radna odjeća</t>
  </si>
  <si>
    <t>IZVORNI PLAN ILI REBALANS 2024.</t>
  </si>
  <si>
    <t xml:space="preserve">OSTVARENJE/IZVRŠENJE 2024. </t>
  </si>
  <si>
    <t>IZVORNI PLAN ILI REBALANS 2024</t>
  </si>
  <si>
    <t>IZVJEŠTAJ O IZVRŠENJU PRORAČUNA JEDINICE LOKALNE I PODRUČNE (REGIONALNE) SAMOUPRAVE ZA 1-12/2024 GODINU</t>
  </si>
  <si>
    <t xml:space="preserve">OSTVARENJE/IZVRŠENJE 1-12/2023. </t>
  </si>
  <si>
    <t xml:space="preserve">OSTVARENJE/IZVRŠENJE 1-12/2024. </t>
  </si>
  <si>
    <t xml:space="preserve">Tekuće donacije </t>
  </si>
  <si>
    <t>Komunikacijska oprema</t>
  </si>
  <si>
    <t>4223</t>
  </si>
  <si>
    <t>Oprema za grijanje, hlađenje</t>
  </si>
  <si>
    <t>4222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</si>
</sst>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36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21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0" fontId="0" fillId="0" borderId="6" xfId="0" applyBorder="1"/>
    <xf numFmtId="1" fontId="0" fillId="0" borderId="3" xfId="0" applyNumberFormat="1" applyBorder="1"/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3" fontId="3" fillId="2" borderId="3" xfId="0" applyNumberFormat="1" applyFont="1" applyFill="1" applyBorder="1" applyAlignment="1"/>
    <xf numFmtId="3" fontId="23" fillId="0" borderId="0" xfId="0" applyNumberFormat="1" applyFont="1" applyAlignment="1"/>
    <xf numFmtId="3" fontId="0" fillId="0" borderId="3" xfId="0" applyNumberFormat="1" applyBorder="1"/>
    <xf numFmtId="4" fontId="0" fillId="0" borderId="3" xfId="0" applyNumberFormat="1" applyBorder="1"/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24" fillId="3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26" fillId="3" borderId="0" xfId="0" applyFont="1" applyFill="1"/>
    <xf numFmtId="0" fontId="1" fillId="5" borderId="1" xfId="0" applyFon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25" fillId="5" borderId="2" xfId="0" applyNumberFormat="1" applyFont="1" applyFill="1" applyBorder="1" applyAlignment="1" applyProtection="1">
      <alignment horizontal="left" vertical="center" wrapText="1"/>
    </xf>
    <xf numFmtId="0" fontId="24" fillId="3" borderId="2" xfId="0" applyNumberFormat="1" applyFont="1" applyFill="1" applyBorder="1" applyAlignment="1" applyProtection="1">
      <alignment horizontal="left" vertical="center" wrapText="1"/>
    </xf>
    <xf numFmtId="0" fontId="27" fillId="5" borderId="7" xfId="0" applyFont="1" applyFill="1" applyBorder="1"/>
    <xf numFmtId="0" fontId="3" fillId="0" borderId="2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0" fillId="0" borderId="3" xfId="0" applyBorder="1" applyAlignment="1"/>
    <xf numFmtId="0" fontId="0" fillId="0" borderId="0" xfId="0" applyAlignment="1"/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7" fillId="4" borderId="1" xfId="0" applyFont="1" applyFill="1" applyBorder="1"/>
    <xf numFmtId="3" fontId="0" fillId="0" borderId="3" xfId="0" applyNumberFormat="1" applyBorder="1" applyAlignment="1"/>
    <xf numFmtId="0" fontId="0" fillId="3" borderId="3" xfId="0" applyFill="1" applyBorder="1" applyAlignment="1"/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0" fillId="3" borderId="3" xfId="0" applyNumberFormat="1" applyFill="1" applyBorder="1" applyAlignment="1"/>
    <xf numFmtId="0" fontId="0" fillId="5" borderId="3" xfId="0" applyFill="1" applyBorder="1" applyAlignment="1"/>
    <xf numFmtId="0" fontId="27" fillId="5" borderId="3" xfId="0" applyFont="1" applyFill="1" applyBorder="1"/>
    <xf numFmtId="3" fontId="0" fillId="5" borderId="3" xfId="0" applyNumberFormat="1" applyFill="1" applyBorder="1" applyAlignment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" fontId="3" fillId="5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2" xfId="0" applyNumberFormat="1" applyBorder="1" applyAlignment="1"/>
    <xf numFmtId="0" fontId="6" fillId="5" borderId="3" xfId="0" applyNumberFormat="1" applyFont="1" applyFill="1" applyBorder="1" applyAlignment="1" applyProtection="1">
      <alignment horizontal="left" vertical="center" wrapText="1"/>
    </xf>
    <xf numFmtId="3" fontId="1" fillId="5" borderId="2" xfId="0" applyNumberFormat="1" applyFont="1" applyFill="1" applyBorder="1" applyAlignment="1"/>
    <xf numFmtId="3" fontId="1" fillId="5" borderId="3" xfId="0" applyNumberFormat="1" applyFont="1" applyFill="1" applyBorder="1" applyAlignment="1"/>
    <xf numFmtId="0" fontId="3" fillId="3" borderId="3" xfId="0" applyNumberFormat="1" applyFont="1" applyFill="1" applyBorder="1" applyAlignment="1" applyProtection="1">
      <alignment horizontal="left" vertical="center" wrapText="1"/>
    </xf>
    <xf numFmtId="3" fontId="0" fillId="3" borderId="2" xfId="0" applyNumberFormat="1" applyFill="1" applyBorder="1" applyAlignment="1"/>
    <xf numFmtId="0" fontId="9" fillId="3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/>
    <xf numFmtId="1" fontId="0" fillId="5" borderId="3" xfId="0" applyNumberFormat="1" applyFill="1" applyBorder="1" applyAlignment="1"/>
    <xf numFmtId="1" fontId="0" fillId="3" borderId="3" xfId="0" applyNumberFormat="1" applyFill="1" applyBorder="1" applyAlignment="1"/>
    <xf numFmtId="1" fontId="0" fillId="0" borderId="3" xfId="0" applyNumberFormat="1" applyBorder="1" applyAlignment="1"/>
    <xf numFmtId="1" fontId="1" fillId="5" borderId="3" xfId="0" applyNumberFormat="1" applyFont="1" applyFill="1" applyBorder="1" applyAlignment="1"/>
    <xf numFmtId="0" fontId="26" fillId="3" borderId="1" xfId="0" applyFont="1" applyFill="1" applyBorder="1"/>
    <xf numFmtId="3" fontId="3" fillId="0" borderId="3" xfId="0" applyNumberFormat="1" applyFont="1" applyFill="1" applyBorder="1" applyAlignment="1" applyProtection="1">
      <alignment horizontal="right" vertical="center" wrapText="1"/>
    </xf>
    <xf numFmtId="1" fontId="3" fillId="0" borderId="3" xfId="0" applyNumberFormat="1" applyFont="1" applyFill="1" applyBorder="1" applyAlignment="1" applyProtection="1">
      <alignment horizontal="right" vertical="center" wrapText="1"/>
    </xf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3" fontId="0" fillId="6" borderId="2" xfId="0" applyNumberFormat="1" applyFill="1" applyBorder="1" applyAlignment="1"/>
    <xf numFmtId="3" fontId="0" fillId="6" borderId="3" xfId="0" applyNumberFormat="1" applyFill="1" applyBorder="1" applyAlignment="1"/>
    <xf numFmtId="1" fontId="0" fillId="6" borderId="3" xfId="0" applyNumberFormat="1" applyFill="1" applyBorder="1" applyAlignment="1"/>
    <xf numFmtId="3" fontId="1" fillId="0" borderId="3" xfId="1" applyNumberFormat="1" applyFont="1" applyBorder="1"/>
    <xf numFmtId="3" fontId="1" fillId="0" borderId="3" xfId="0" applyNumberFormat="1" applyFont="1" applyBorder="1"/>
    <xf numFmtId="3" fontId="0" fillId="0" borderId="3" xfId="1" applyNumberFormat="1" applyFont="1" applyBorder="1"/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15" fillId="6" borderId="3" xfId="0" applyNumberFormat="1" applyFont="1" applyFill="1" applyBorder="1" applyAlignment="1" applyProtection="1">
      <alignment horizontal="center" vertical="center" wrapText="1"/>
    </xf>
    <xf numFmtId="0" fontId="15" fillId="6" borderId="1" xfId="0" applyNumberFormat="1" applyFont="1" applyFill="1" applyBorder="1" applyAlignment="1" applyProtection="1">
      <alignment horizontal="center" vertical="center" wrapText="1"/>
    </xf>
    <xf numFmtId="0" fontId="15" fillId="6" borderId="4" xfId="0" applyNumberFormat="1" applyFont="1" applyFill="1" applyBorder="1" applyAlignment="1" applyProtection="1">
      <alignment horizontal="center" vertical="center" wrapText="1"/>
    </xf>
    <xf numFmtId="3" fontId="6" fillId="6" borderId="4" xfId="0" applyNumberFormat="1" applyFont="1" applyFill="1" applyBorder="1" applyAlignment="1" applyProtection="1">
      <alignment horizontal="right" vertical="center" wrapText="1"/>
    </xf>
    <xf numFmtId="3" fontId="6" fillId="6" borderId="3" xfId="0" applyNumberFormat="1" applyFont="1" applyFill="1" applyBorder="1" applyAlignment="1" applyProtection="1">
      <alignment horizontal="right" vertical="center" wrapText="1"/>
    </xf>
    <xf numFmtId="1" fontId="6" fillId="6" borderId="3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0" fillId="0" borderId="3" xfId="1" applyNumberFormat="1" applyFont="1" applyBorder="1"/>
    <xf numFmtId="165" fontId="1" fillId="0" borderId="3" xfId="1" applyNumberFormat="1" applyFont="1" applyBorder="1"/>
    <xf numFmtId="165" fontId="22" fillId="0" borderId="3" xfId="1" applyNumberFormat="1" applyFont="1" applyBorder="1"/>
    <xf numFmtId="165" fontId="0" fillId="0" borderId="3" xfId="0" applyNumberFormat="1" applyBorder="1"/>
    <xf numFmtId="165" fontId="20" fillId="0" borderId="3" xfId="1" applyNumberFormat="1" applyFont="1" applyBorder="1"/>
    <xf numFmtId="165" fontId="1" fillId="0" borderId="3" xfId="0" applyNumberFormat="1" applyFont="1" applyBorder="1"/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165" fontId="3" fillId="2" borderId="3" xfId="1" applyNumberFormat="1" applyFont="1" applyFill="1" applyBorder="1" applyAlignment="1"/>
    <xf numFmtId="165" fontId="6" fillId="2" borderId="3" xfId="1" applyNumberFormat="1" applyFont="1" applyFill="1" applyBorder="1" applyAlignment="1"/>
    <xf numFmtId="0" fontId="6" fillId="5" borderId="4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3" fontId="6" fillId="3" borderId="4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0" fontId="1" fillId="5" borderId="3" xfId="0" applyFont="1" applyFill="1" applyBorder="1" applyAlignment="1"/>
    <xf numFmtId="3" fontId="1" fillId="3" borderId="3" xfId="0" applyNumberFormat="1" applyFont="1" applyFill="1" applyBorder="1" applyAlignment="1"/>
    <xf numFmtId="0" fontId="1" fillId="3" borderId="3" xfId="0" applyFont="1" applyFill="1" applyBorder="1" applyAlignment="1"/>
    <xf numFmtId="1" fontId="1" fillId="3" borderId="3" xfId="0" applyNumberFormat="1" applyFont="1" applyFill="1" applyBorder="1" applyAlignment="1"/>
    <xf numFmtId="1" fontId="1" fillId="4" borderId="3" xfId="0" applyNumberFormat="1" applyFont="1" applyFill="1" applyBorder="1" applyAlignment="1"/>
    <xf numFmtId="3" fontId="6" fillId="2" borderId="4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 applyProtection="1">
      <alignment horizontal="right" vertical="top" shrinkToFit="1"/>
      <protection locked="0"/>
    </xf>
    <xf numFmtId="3" fontId="28" fillId="0" borderId="9" xfId="0" applyNumberFormat="1" applyFont="1" applyFill="1" applyBorder="1" applyAlignment="1" applyProtection="1">
      <alignment horizontal="right" vertical="top" shrinkToFit="1"/>
      <protection locked="0"/>
    </xf>
    <xf numFmtId="0" fontId="10" fillId="2" borderId="10" xfId="0" applyFont="1" applyFill="1" applyBorder="1" applyAlignment="1">
      <alignment horizontal="left" vertical="center"/>
    </xf>
    <xf numFmtId="49" fontId="28" fillId="0" borderId="8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9" fillId="0" borderId="3" xfId="0" quotePrefix="1" applyFont="1" applyFill="1" applyBorder="1" applyAlignment="1">
      <alignment horizontal="left" vertical="center"/>
    </xf>
    <xf numFmtId="3" fontId="0" fillId="0" borderId="2" xfId="0" applyNumberFormat="1" applyFill="1" applyBorder="1" applyAlignment="1"/>
    <xf numFmtId="3" fontId="0" fillId="0" borderId="3" xfId="0" applyNumberFormat="1" applyFill="1" applyBorder="1" applyAlignment="1"/>
    <xf numFmtId="1" fontId="0" fillId="0" borderId="3" xfId="0" applyNumberFormat="1" applyFill="1" applyBorder="1" applyAlignment="1"/>
    <xf numFmtId="0" fontId="0" fillId="0" borderId="0" xfId="0" applyFill="1"/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1" fontId="3" fillId="2" borderId="3" xfId="0" applyNumberFormat="1" applyFont="1" applyFill="1" applyBorder="1" applyAlignment="1" applyProtection="1">
      <alignment horizontal="right" vertical="center" wrapText="1"/>
    </xf>
    <xf numFmtId="0" fontId="16" fillId="2" borderId="0" xfId="0" applyFont="1" applyFill="1"/>
    <xf numFmtId="3" fontId="0" fillId="2" borderId="3" xfId="0" applyNumberFormat="1" applyFill="1" applyBorder="1" applyAlignment="1"/>
    <xf numFmtId="0" fontId="0" fillId="2" borderId="3" xfId="0" applyFill="1" applyBorder="1" applyAlignment="1"/>
    <xf numFmtId="3" fontId="0" fillId="2" borderId="2" xfId="0" applyNumberForma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9" fillId="2" borderId="5" xfId="0" applyNumberFormat="1" applyFont="1" applyFill="1" applyBorder="1" applyAlignment="1" applyProtection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21" fillId="3" borderId="4" xfId="0" applyNumberFormat="1" applyFont="1" applyFill="1" applyBorder="1" applyAlignment="1" applyProtection="1">
      <alignment horizontal="left" vertical="center" wrapText="1"/>
    </xf>
    <xf numFmtId="0" fontId="25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49" fontId="6" fillId="5" borderId="1" xfId="0" applyNumberFormat="1" applyFont="1" applyFill="1" applyBorder="1" applyAlignment="1" applyProtection="1">
      <alignment horizontal="left" vertical="center" wrapText="1"/>
    </xf>
    <xf numFmtId="49" fontId="6" fillId="5" borderId="2" xfId="0" applyNumberFormat="1" applyFont="1" applyFill="1" applyBorder="1" applyAlignment="1" applyProtection="1">
      <alignment horizontal="left" vertical="center" wrapText="1"/>
    </xf>
    <xf numFmtId="49" fontId="6" fillId="5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left" vertical="center" wrapText="1"/>
    </xf>
    <xf numFmtId="0" fontId="21" fillId="3" borderId="2" xfId="0" applyNumberFormat="1" applyFont="1" applyFill="1" applyBorder="1" applyAlignment="1" applyProtection="1">
      <alignment horizontal="lef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Alignment="1">
      <alignment horizontal="center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15" fillId="6" borderId="1" xfId="0" applyNumberFormat="1" applyFont="1" applyFill="1" applyBorder="1" applyAlignment="1" applyProtection="1">
      <alignment horizontal="center" vertical="center" wrapText="1"/>
    </xf>
    <xf numFmtId="0" fontId="15" fillId="6" borderId="2" xfId="0" applyNumberFormat="1" applyFont="1" applyFill="1" applyBorder="1" applyAlignment="1" applyProtection="1">
      <alignment horizontal="center" vertical="center" wrapText="1"/>
    </xf>
    <xf numFmtId="0" fontId="15" fillId="6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5" fillId="6" borderId="2" xfId="0" applyNumberFormat="1" applyFont="1" applyFill="1" applyBorder="1" applyAlignment="1" applyProtection="1">
      <alignment horizontal="left" vertical="center" wrapText="1"/>
    </xf>
    <xf numFmtId="0" fontId="15" fillId="6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wrapText="1"/>
    </xf>
    <xf numFmtId="0" fontId="6" fillId="5" borderId="2" xfId="0" applyNumberFormat="1" applyFont="1" applyFill="1" applyBorder="1" applyAlignment="1" applyProtection="1">
      <alignment horizontal="left" wrapText="1"/>
    </xf>
    <xf numFmtId="0" fontId="6" fillId="5" borderId="4" xfId="0" applyNumberFormat="1" applyFont="1" applyFill="1" applyBorder="1" applyAlignment="1" applyProtection="1">
      <alignment horizontal="left" wrapText="1"/>
    </xf>
    <xf numFmtId="49" fontId="21" fillId="3" borderId="1" xfId="0" applyNumberFormat="1" applyFont="1" applyFill="1" applyBorder="1" applyAlignment="1" applyProtection="1">
      <alignment horizontal="left" wrapText="1"/>
    </xf>
    <xf numFmtId="49" fontId="21" fillId="3" borderId="2" xfId="0" applyNumberFormat="1" applyFont="1" applyFill="1" applyBorder="1" applyAlignment="1" applyProtection="1">
      <alignment horizontal="left" wrapText="1"/>
    </xf>
    <xf numFmtId="49" fontId="21" fillId="3" borderId="4" xfId="0" applyNumberFormat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no" xfId="0" builtinId="0"/>
    <cellStyle name="Zarez" xfId="1" builtinId="3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topLeftCell="A22" zoomScaleNormal="100" workbookViewId="0">
      <selection activeCell="I37" sqref="I37"/>
    </sheetView>
  </sheetViews>
  <sheetFormatPr defaultRowHeight="15" x14ac:dyDescent="0.25"/>
  <cols>
    <col min="6" max="10" width="25.28515625" customWidth="1"/>
    <col min="11" max="11" width="9.140625" customWidth="1"/>
  </cols>
  <sheetData>
    <row r="1" spans="2:12" ht="42" customHeight="1" x14ac:dyDescent="0.25">
      <c r="B1" s="257" t="s">
        <v>248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2:12" ht="15.75" x14ac:dyDescent="0.25">
      <c r="B2" s="257" t="s">
        <v>11</v>
      </c>
      <c r="C2" s="257"/>
      <c r="D2" s="257"/>
      <c r="E2" s="257"/>
      <c r="F2" s="257"/>
      <c r="G2" s="257"/>
      <c r="H2" s="257"/>
      <c r="I2" s="257"/>
      <c r="J2" s="267"/>
      <c r="K2" s="267"/>
      <c r="L2" s="36"/>
    </row>
    <row r="3" spans="2:12" ht="19.5" customHeight="1" x14ac:dyDescent="0.25">
      <c r="B3" s="268"/>
      <c r="C3" s="268"/>
      <c r="D3" s="268"/>
      <c r="E3" s="39"/>
      <c r="F3" s="39"/>
      <c r="G3" s="39"/>
      <c r="H3" s="39"/>
      <c r="I3" s="39"/>
      <c r="J3" s="40"/>
      <c r="K3" s="40"/>
      <c r="L3" s="36"/>
    </row>
    <row r="4" spans="2:12" ht="18" customHeight="1" x14ac:dyDescent="0.25">
      <c r="B4" s="257" t="s">
        <v>51</v>
      </c>
      <c r="C4" s="269"/>
      <c r="D4" s="269"/>
      <c r="E4" s="269"/>
      <c r="F4" s="269"/>
      <c r="G4" s="269"/>
      <c r="H4" s="269"/>
      <c r="I4" s="269"/>
      <c r="J4" s="269"/>
      <c r="K4" s="269"/>
      <c r="L4" s="36"/>
    </row>
    <row r="5" spans="2:12" ht="18" customHeight="1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36"/>
    </row>
    <row r="6" spans="2:12" x14ac:dyDescent="0.25">
      <c r="B6" s="258" t="s">
        <v>61</v>
      </c>
      <c r="C6" s="258"/>
      <c r="D6" s="258"/>
      <c r="E6" s="258"/>
      <c r="F6" s="258"/>
      <c r="G6" s="43"/>
      <c r="H6" s="43"/>
      <c r="I6" s="43"/>
      <c r="J6" s="43"/>
      <c r="K6" s="44"/>
      <c r="L6" s="36"/>
    </row>
    <row r="7" spans="2:12" ht="25.5" x14ac:dyDescent="0.25">
      <c r="B7" s="259" t="s">
        <v>6</v>
      </c>
      <c r="C7" s="259"/>
      <c r="D7" s="259"/>
      <c r="E7" s="259"/>
      <c r="F7" s="259"/>
      <c r="G7" s="24" t="s">
        <v>232</v>
      </c>
      <c r="H7" s="1" t="s">
        <v>247</v>
      </c>
      <c r="I7" s="1" t="s">
        <v>64</v>
      </c>
      <c r="J7" s="24" t="s">
        <v>246</v>
      </c>
      <c r="K7" s="1" t="s">
        <v>16</v>
      </c>
      <c r="L7" s="1" t="s">
        <v>42</v>
      </c>
    </row>
    <row r="8" spans="2:12" s="27" customFormat="1" ht="11.25" x14ac:dyDescent="0.2">
      <c r="B8" s="260">
        <v>1</v>
      </c>
      <c r="C8" s="260"/>
      <c r="D8" s="260"/>
      <c r="E8" s="260"/>
      <c r="F8" s="260"/>
      <c r="G8" s="26">
        <v>2</v>
      </c>
      <c r="H8" s="25">
        <v>3</v>
      </c>
      <c r="I8" s="25">
        <v>4</v>
      </c>
      <c r="J8" s="25">
        <v>5</v>
      </c>
      <c r="K8" s="25" t="s">
        <v>18</v>
      </c>
      <c r="L8" s="25" t="s">
        <v>19</v>
      </c>
    </row>
    <row r="9" spans="2:12" x14ac:dyDescent="0.25">
      <c r="B9" s="262" t="s">
        <v>0</v>
      </c>
      <c r="C9" s="263"/>
      <c r="D9" s="263"/>
      <c r="E9" s="263"/>
      <c r="F9" s="264"/>
      <c r="G9" s="18">
        <f>G10</f>
        <v>1928395.6</v>
      </c>
      <c r="H9" s="18">
        <f>H10</f>
        <v>2400108</v>
      </c>
      <c r="I9" s="18"/>
      <c r="J9" s="18">
        <f>J10</f>
        <v>2313949.5499999998</v>
      </c>
      <c r="K9" s="18">
        <f>J9/G9*100</f>
        <v>119.99350911192701</v>
      </c>
      <c r="L9" s="18">
        <f>J9/H9*100</f>
        <v>96.410226123157784</v>
      </c>
    </row>
    <row r="10" spans="2:12" x14ac:dyDescent="0.25">
      <c r="B10" s="261" t="s">
        <v>44</v>
      </c>
      <c r="C10" s="265"/>
      <c r="D10" s="265"/>
      <c r="E10" s="265"/>
      <c r="F10" s="266"/>
      <c r="G10" s="19">
        <f>' Račun prihoda i rashoda'!G11</f>
        <v>1928395.6</v>
      </c>
      <c r="H10" s="19">
        <f>' Račun prihoda i rashoda'!H11</f>
        <v>2400108</v>
      </c>
      <c r="I10" s="19"/>
      <c r="J10" s="19">
        <f>' Račun prihoda i rashoda'!J11</f>
        <v>2313949.5499999998</v>
      </c>
      <c r="K10" s="19">
        <f>J10/G10*100</f>
        <v>119.99350911192701</v>
      </c>
      <c r="L10" s="19">
        <f>J10/H10*100</f>
        <v>96.410226123157784</v>
      </c>
    </row>
    <row r="11" spans="2:12" x14ac:dyDescent="0.25">
      <c r="B11" s="270" t="s">
        <v>45</v>
      </c>
      <c r="C11" s="266"/>
      <c r="D11" s="266"/>
      <c r="E11" s="266"/>
      <c r="F11" s="266"/>
      <c r="G11" s="19"/>
      <c r="H11" s="19"/>
      <c r="I11" s="19"/>
      <c r="J11" s="19"/>
      <c r="K11" s="19"/>
      <c r="L11" s="19"/>
    </row>
    <row r="12" spans="2:12" x14ac:dyDescent="0.25">
      <c r="B12" s="274" t="s">
        <v>1</v>
      </c>
      <c r="C12" s="275"/>
      <c r="D12" s="275"/>
      <c r="E12" s="275"/>
      <c r="F12" s="276"/>
      <c r="G12" s="18">
        <f>SUM(G13:G14)</f>
        <v>1934953.47</v>
      </c>
      <c r="H12" s="18">
        <f>SUM(H13:H14)</f>
        <v>2411116</v>
      </c>
      <c r="I12" s="18"/>
      <c r="J12" s="18">
        <f>SUM(J13:J14)</f>
        <v>2309449.0999999996</v>
      </c>
      <c r="K12" s="18">
        <f>J12/G12*100</f>
        <v>119.3542447302363</v>
      </c>
      <c r="L12" s="18">
        <f>J12/H12*100</f>
        <v>95.783409010599229</v>
      </c>
    </row>
    <row r="13" spans="2:12" x14ac:dyDescent="0.25">
      <c r="B13" s="272" t="s">
        <v>46</v>
      </c>
      <c r="C13" s="265"/>
      <c r="D13" s="265"/>
      <c r="E13" s="265"/>
      <c r="F13" s="265"/>
      <c r="G13" s="19">
        <f>' Račun prihoda i rashoda'!G37</f>
        <v>1804104.32</v>
      </c>
      <c r="H13" s="19">
        <f>' Račun prihoda i rashoda'!H37</f>
        <v>2136602</v>
      </c>
      <c r="I13" s="19"/>
      <c r="J13" s="19">
        <f>' Račun prihoda i rashoda'!J37</f>
        <v>2113193.4499999997</v>
      </c>
      <c r="K13" s="20">
        <f>J13/G13*100</f>
        <v>117.13255306655437</v>
      </c>
      <c r="L13" s="20">
        <f>J13/H13*100</f>
        <v>98.904402878963865</v>
      </c>
    </row>
    <row r="14" spans="2:12" x14ac:dyDescent="0.25">
      <c r="B14" s="273" t="s">
        <v>47</v>
      </c>
      <c r="C14" s="266"/>
      <c r="D14" s="266"/>
      <c r="E14" s="266"/>
      <c r="F14" s="266"/>
      <c r="G14" s="16">
        <f>' Račun prihoda i rashoda'!G86</f>
        <v>130849.15</v>
      </c>
      <c r="H14" s="16">
        <f>' Račun prihoda i rashoda'!H86</f>
        <v>274514</v>
      </c>
      <c r="I14" s="16"/>
      <c r="J14" s="16">
        <f>' Račun prihoda i rashoda'!J86</f>
        <v>196255.65</v>
      </c>
      <c r="K14" s="20">
        <f>J14/G14*100</f>
        <v>149.98618638332769</v>
      </c>
      <c r="L14" s="20">
        <f>J14/H14*100</f>
        <v>71.492036836008367</v>
      </c>
    </row>
    <row r="15" spans="2:12" x14ac:dyDescent="0.25">
      <c r="B15" s="271" t="s">
        <v>58</v>
      </c>
      <c r="C15" s="263"/>
      <c r="D15" s="263"/>
      <c r="E15" s="263"/>
      <c r="F15" s="263"/>
      <c r="G15" s="18">
        <f>G9-G12</f>
        <v>-6557.8699999998789</v>
      </c>
      <c r="H15" s="18">
        <f>H9-H12</f>
        <v>-11008</v>
      </c>
      <c r="I15" s="17"/>
      <c r="J15" s="17">
        <f>J9-J12</f>
        <v>4500.4500000001863</v>
      </c>
      <c r="K15" s="17">
        <f>J15/G15*100</f>
        <v>-68.626703487569429</v>
      </c>
      <c r="L15" s="17">
        <f>J15/H15*100</f>
        <v>-40.883448401164486</v>
      </c>
    </row>
    <row r="16" spans="2:12" ht="18" x14ac:dyDescent="0.25">
      <c r="B16" s="39"/>
      <c r="C16" s="45"/>
      <c r="D16" s="45"/>
      <c r="E16" s="45"/>
      <c r="F16" s="45"/>
      <c r="G16" s="45"/>
      <c r="H16" s="45"/>
      <c r="I16" s="46"/>
      <c r="J16" s="46"/>
      <c r="K16" s="46"/>
      <c r="L16" s="46"/>
    </row>
    <row r="17" spans="2:23" ht="18" customHeight="1" x14ac:dyDescent="0.25">
      <c r="B17" s="258" t="s">
        <v>57</v>
      </c>
      <c r="C17" s="258"/>
      <c r="D17" s="258"/>
      <c r="E17" s="258"/>
      <c r="F17" s="258"/>
      <c r="G17" s="45"/>
      <c r="H17" s="45"/>
      <c r="I17" s="46"/>
      <c r="J17" s="46"/>
      <c r="K17" s="46"/>
      <c r="L17" s="46"/>
    </row>
    <row r="18" spans="2:23" ht="25.5" x14ac:dyDescent="0.25">
      <c r="B18" s="259" t="s">
        <v>6</v>
      </c>
      <c r="C18" s="259"/>
      <c r="D18" s="259"/>
      <c r="E18" s="259"/>
      <c r="F18" s="259"/>
      <c r="G18" s="24" t="s">
        <v>232</v>
      </c>
      <c r="H18" s="1" t="s">
        <v>247</v>
      </c>
      <c r="I18" s="1" t="s">
        <v>64</v>
      </c>
      <c r="J18" s="24" t="s">
        <v>246</v>
      </c>
      <c r="K18" s="1" t="s">
        <v>16</v>
      </c>
      <c r="L18" s="1" t="s">
        <v>42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2:23" s="27" customFormat="1" ht="11.25" x14ac:dyDescent="0.2">
      <c r="B19" s="260">
        <v>1</v>
      </c>
      <c r="C19" s="260"/>
      <c r="D19" s="260"/>
      <c r="E19" s="260"/>
      <c r="F19" s="260"/>
      <c r="G19" s="26">
        <v>2</v>
      </c>
      <c r="H19" s="25">
        <v>3</v>
      </c>
      <c r="I19" s="25">
        <v>4</v>
      </c>
      <c r="J19" s="25">
        <v>5</v>
      </c>
      <c r="K19" s="25" t="s">
        <v>18</v>
      </c>
      <c r="L19" s="25" t="s">
        <v>19</v>
      </c>
    </row>
    <row r="20" spans="2:23" ht="15.75" customHeight="1" x14ac:dyDescent="0.25">
      <c r="B20" s="261" t="s">
        <v>48</v>
      </c>
      <c r="C20" s="261"/>
      <c r="D20" s="261"/>
      <c r="E20" s="261"/>
      <c r="F20" s="261"/>
      <c r="G20" s="16"/>
      <c r="H20" s="16"/>
      <c r="I20" s="16"/>
      <c r="J20" s="16"/>
      <c r="K20" s="16"/>
      <c r="L20" s="1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2:23" x14ac:dyDescent="0.25">
      <c r="B21" s="261" t="s">
        <v>49</v>
      </c>
      <c r="C21" s="265"/>
      <c r="D21" s="265"/>
      <c r="E21" s="265"/>
      <c r="F21" s="265"/>
      <c r="G21" s="16"/>
      <c r="H21" s="16"/>
      <c r="I21" s="16"/>
      <c r="J21" s="16"/>
      <c r="K21" s="16"/>
      <c r="L21" s="1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2:23" s="36" customFormat="1" ht="15" customHeight="1" x14ac:dyDescent="0.25">
      <c r="B22" s="281" t="s">
        <v>50</v>
      </c>
      <c r="C22" s="281"/>
      <c r="D22" s="281"/>
      <c r="E22" s="281"/>
      <c r="F22" s="281"/>
      <c r="G22" s="18"/>
      <c r="H22" s="18"/>
      <c r="I22" s="18"/>
      <c r="J22" s="18"/>
      <c r="K22" s="18"/>
      <c r="L22" s="1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2:23" s="36" customFormat="1" ht="15" customHeight="1" x14ac:dyDescent="0.25">
      <c r="B23" s="281" t="s">
        <v>52</v>
      </c>
      <c r="C23" s="281"/>
      <c r="D23" s="281"/>
      <c r="E23" s="281"/>
      <c r="F23" s="281"/>
      <c r="G23" s="18">
        <v>17564</v>
      </c>
      <c r="H23" s="18">
        <v>11008</v>
      </c>
      <c r="I23" s="18"/>
      <c r="J23" s="18">
        <v>11006.07</v>
      </c>
      <c r="K23" s="18">
        <f>J23/G23*100</f>
        <v>62.662662263721245</v>
      </c>
      <c r="L23" s="18">
        <f t="shared" ref="L23:L24" si="0">J23/H23*100</f>
        <v>99.982467296511629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2:23" x14ac:dyDescent="0.25">
      <c r="B24" s="271" t="s">
        <v>60</v>
      </c>
      <c r="C24" s="263"/>
      <c r="D24" s="263"/>
      <c r="E24" s="263"/>
      <c r="F24" s="263"/>
      <c r="G24" s="18">
        <f>G15+G23</f>
        <v>11006.130000000121</v>
      </c>
      <c r="H24" s="18">
        <f>H15+H23</f>
        <v>0</v>
      </c>
      <c r="I24" s="18"/>
      <c r="J24" s="18">
        <f>J15+J23</f>
        <v>15506.520000000186</v>
      </c>
      <c r="K24" s="18">
        <f>J24/G24*100</f>
        <v>140.88984956565128</v>
      </c>
      <c r="L24" s="18" t="e">
        <f t="shared" si="0"/>
        <v>#DIV/0!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2:23" ht="11.25" customHeight="1" x14ac:dyDescent="0.25"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36"/>
    </row>
    <row r="26" spans="2:23" ht="23.25" customHeight="1" x14ac:dyDescent="0.25">
      <c r="B26" s="280" t="s">
        <v>59</v>
      </c>
      <c r="C26" s="280"/>
      <c r="D26" s="280"/>
      <c r="E26" s="280"/>
      <c r="F26" s="280"/>
      <c r="G26" s="280"/>
      <c r="H26" s="280"/>
      <c r="I26" s="280"/>
      <c r="J26" s="280"/>
      <c r="K26" s="280"/>
      <c r="L26" s="280"/>
    </row>
    <row r="27" spans="2:23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23" x14ac:dyDescent="0.25">
      <c r="B28" s="277" t="s">
        <v>66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277"/>
    </row>
    <row r="29" spans="2:23" x14ac:dyDescent="0.25">
      <c r="B29" s="277" t="s">
        <v>67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</row>
    <row r="30" spans="2:23" ht="15" customHeight="1" x14ac:dyDescent="0.25">
      <c r="B30" s="277" t="s">
        <v>69</v>
      </c>
      <c r="C30" s="277"/>
      <c r="D30" s="277"/>
      <c r="E30" s="277"/>
      <c r="F30" s="277"/>
      <c r="G30" s="277"/>
      <c r="H30" s="277"/>
      <c r="I30" s="277"/>
      <c r="J30" s="277"/>
      <c r="K30" s="277"/>
      <c r="L30" s="277"/>
    </row>
    <row r="31" spans="2:23" ht="36.75" customHeight="1" x14ac:dyDescent="0.25"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</row>
    <row r="32" spans="2:23" x14ac:dyDescent="0.25">
      <c r="B32" s="279"/>
      <c r="C32" s="279"/>
      <c r="D32" s="279"/>
      <c r="E32" s="279"/>
      <c r="F32" s="279"/>
      <c r="G32" s="279"/>
      <c r="H32" s="279"/>
      <c r="I32" s="279"/>
      <c r="J32" s="279"/>
      <c r="K32" s="279"/>
    </row>
    <row r="33" spans="2:12" ht="15" customHeight="1" x14ac:dyDescent="0.25">
      <c r="B33" s="278" t="s">
        <v>70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</row>
    <row r="34" spans="2:12" x14ac:dyDescent="0.25"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</row>
  </sheetData>
  <mergeCells count="29"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6"/>
  <sheetViews>
    <sheetView topLeftCell="B7" zoomScaleNormal="10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5"/>
      <c r="F1" s="2"/>
      <c r="G1" s="2"/>
      <c r="H1" s="2"/>
      <c r="I1" s="2"/>
      <c r="J1" s="2"/>
      <c r="K1" s="2"/>
    </row>
    <row r="2" spans="2:12" ht="15.75" customHeight="1" x14ac:dyDescent="0.25">
      <c r="B2" s="257" t="s">
        <v>11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2:12" ht="18" x14ac:dyDescent="0.25">
      <c r="B3" s="39"/>
      <c r="C3" s="39"/>
      <c r="D3" s="39"/>
      <c r="E3" s="39"/>
      <c r="F3" s="39"/>
      <c r="G3" s="39"/>
      <c r="H3" s="39"/>
      <c r="I3" s="39"/>
      <c r="J3" s="40"/>
      <c r="K3" s="40"/>
      <c r="L3" s="36"/>
    </row>
    <row r="4" spans="2:12" ht="18" customHeight="1" x14ac:dyDescent="0.25">
      <c r="B4" s="257" t="s">
        <v>56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2:12" ht="18" x14ac:dyDescent="0.25">
      <c r="B5" s="39"/>
      <c r="C5" s="39"/>
      <c r="D5" s="39"/>
      <c r="E5" s="39"/>
      <c r="F5" s="39"/>
      <c r="G5" s="39"/>
      <c r="H5" s="39"/>
      <c r="I5" s="39"/>
      <c r="J5" s="40"/>
      <c r="K5" s="40"/>
      <c r="L5" s="36"/>
    </row>
    <row r="6" spans="2:12" ht="15.75" customHeight="1" x14ac:dyDescent="0.25">
      <c r="B6" s="257" t="s">
        <v>17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7" spans="2:12" ht="18" x14ac:dyDescent="0.25">
      <c r="B7" s="39"/>
      <c r="C7" s="39"/>
      <c r="D7" s="39"/>
      <c r="E7" s="39"/>
      <c r="F7" s="39"/>
      <c r="G7" s="39"/>
      <c r="H7" s="39"/>
      <c r="I7" s="39"/>
      <c r="J7" s="40"/>
      <c r="K7" s="40"/>
      <c r="L7" s="36"/>
    </row>
    <row r="8" spans="2:12" ht="32.25" customHeight="1" x14ac:dyDescent="0.25">
      <c r="B8" s="282" t="s">
        <v>6</v>
      </c>
      <c r="C8" s="283"/>
      <c r="D8" s="283"/>
      <c r="E8" s="283"/>
      <c r="F8" s="284"/>
      <c r="G8" s="190" t="s">
        <v>249</v>
      </c>
      <c r="H8" s="32" t="s">
        <v>247</v>
      </c>
      <c r="I8" s="32" t="s">
        <v>64</v>
      </c>
      <c r="J8" s="32" t="s">
        <v>250</v>
      </c>
      <c r="K8" s="32" t="s">
        <v>16</v>
      </c>
      <c r="L8" s="32" t="s">
        <v>42</v>
      </c>
    </row>
    <row r="9" spans="2:12" s="27" customFormat="1" ht="11.25" x14ac:dyDescent="0.2">
      <c r="B9" s="285">
        <v>1</v>
      </c>
      <c r="C9" s="286"/>
      <c r="D9" s="286"/>
      <c r="E9" s="286"/>
      <c r="F9" s="287"/>
      <c r="G9" s="33">
        <v>2</v>
      </c>
      <c r="H9" s="33">
        <v>3</v>
      </c>
      <c r="I9" s="33">
        <v>4</v>
      </c>
      <c r="J9" s="33">
        <v>5</v>
      </c>
      <c r="K9" s="33" t="s">
        <v>18</v>
      </c>
      <c r="L9" s="33" t="s">
        <v>148</v>
      </c>
    </row>
    <row r="10" spans="2:12" x14ac:dyDescent="0.25">
      <c r="B10" s="6"/>
      <c r="C10" s="6"/>
      <c r="D10" s="6"/>
      <c r="E10" s="6"/>
      <c r="F10" s="6" t="s">
        <v>43</v>
      </c>
      <c r="G10" s="4">
        <f>G11+G32</f>
        <v>1945959.55</v>
      </c>
      <c r="H10" s="4">
        <f>H11+H32</f>
        <v>2411116</v>
      </c>
      <c r="I10" s="4"/>
      <c r="J10" s="184">
        <f>J11+J32</f>
        <v>2324955.6199999996</v>
      </c>
      <c r="K10" s="180">
        <f>J10/G10*100</f>
        <v>119.47605077402557</v>
      </c>
      <c r="L10" s="180">
        <f>J10/H10*100</f>
        <v>96.426535264168109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">
        <f>G12+G18+G21+G27</f>
        <v>1928395.6</v>
      </c>
      <c r="H11" s="4">
        <f>H12+H18+H21+H27</f>
        <v>2400108</v>
      </c>
      <c r="I11" s="4"/>
      <c r="J11" s="184">
        <f>J12+J18+J21+J27</f>
        <v>2313949.5499999998</v>
      </c>
      <c r="K11" s="180">
        <f>J11/G11*100</f>
        <v>119.99350911192701</v>
      </c>
      <c r="L11" s="180">
        <f>J11/H11*100</f>
        <v>96.410226123157784</v>
      </c>
    </row>
    <row r="12" spans="2:12" ht="25.5" x14ac:dyDescent="0.25">
      <c r="B12" s="6"/>
      <c r="C12" s="59">
        <v>63</v>
      </c>
      <c r="D12" s="59"/>
      <c r="E12" s="59"/>
      <c r="F12" s="59" t="s">
        <v>20</v>
      </c>
      <c r="G12" s="58">
        <f>G13+G16</f>
        <v>1508870.84</v>
      </c>
      <c r="H12" s="58">
        <f>H13+H16</f>
        <v>1960221</v>
      </c>
      <c r="I12" s="58"/>
      <c r="J12" s="186">
        <f>J13+J16</f>
        <v>1950138.91</v>
      </c>
      <c r="K12" s="181">
        <f>J12/G12*100</f>
        <v>129.24491999593548</v>
      </c>
      <c r="L12" s="181">
        <f>J12/H12*100</f>
        <v>99.485665646883689</v>
      </c>
    </row>
    <row r="13" spans="2:12" x14ac:dyDescent="0.25">
      <c r="B13" s="7"/>
      <c r="C13" s="7"/>
      <c r="D13" s="7">
        <v>636</v>
      </c>
      <c r="E13" s="7"/>
      <c r="F13" s="7" t="s">
        <v>93</v>
      </c>
      <c r="G13" s="4">
        <f>SUM(G14:G15)</f>
        <v>1479445.72</v>
      </c>
      <c r="H13" s="4">
        <v>1919235</v>
      </c>
      <c r="I13" s="4"/>
      <c r="J13" s="184">
        <f>J14+J15</f>
        <v>1909153.91</v>
      </c>
      <c r="K13" s="180">
        <f t="shared" ref="K13:K30" si="0">J13/G13*100</f>
        <v>129.04521498767795</v>
      </c>
      <c r="L13" s="180">
        <f t="shared" ref="L13:L28" si="1">J13/H13*100</f>
        <v>99.474733943472259</v>
      </c>
    </row>
    <row r="14" spans="2:12" x14ac:dyDescent="0.25">
      <c r="B14" s="7"/>
      <c r="C14" s="7"/>
      <c r="D14" s="7"/>
      <c r="E14" s="7">
        <v>6361</v>
      </c>
      <c r="F14" s="7" t="s">
        <v>94</v>
      </c>
      <c r="G14" s="217">
        <v>1478648.72</v>
      </c>
      <c r="H14" s="4"/>
      <c r="I14" s="4"/>
      <c r="J14" s="184">
        <v>1828763.65</v>
      </c>
      <c r="K14" s="180">
        <f t="shared" si="0"/>
        <v>123.67803287314921</v>
      </c>
      <c r="L14" s="180"/>
    </row>
    <row r="15" spans="2:12" x14ac:dyDescent="0.25">
      <c r="B15" s="7"/>
      <c r="C15" s="7"/>
      <c r="D15" s="8"/>
      <c r="E15" s="8">
        <v>6362</v>
      </c>
      <c r="F15" s="7" t="s">
        <v>95</v>
      </c>
      <c r="G15" s="218">
        <v>797</v>
      </c>
      <c r="H15" s="4"/>
      <c r="I15" s="4"/>
      <c r="J15" s="184">
        <v>80390.259999999995</v>
      </c>
      <c r="K15" s="180">
        <f t="shared" si="0"/>
        <v>10086.607277289837</v>
      </c>
      <c r="L15" s="180"/>
    </row>
    <row r="16" spans="2:12" x14ac:dyDescent="0.25">
      <c r="B16" s="7"/>
      <c r="C16" s="7"/>
      <c r="D16" s="8">
        <v>638</v>
      </c>
      <c r="E16" s="8"/>
      <c r="F16" s="7" t="s">
        <v>96</v>
      </c>
      <c r="G16" s="4">
        <f>G17</f>
        <v>29425.119999999999</v>
      </c>
      <c r="H16" s="4">
        <v>40986</v>
      </c>
      <c r="I16" s="4"/>
      <c r="J16" s="184">
        <f>J17</f>
        <v>40985</v>
      </c>
      <c r="K16" s="180">
        <f t="shared" si="0"/>
        <v>139.28575312522091</v>
      </c>
      <c r="L16" s="180">
        <f t="shared" si="1"/>
        <v>99.997560142487671</v>
      </c>
    </row>
    <row r="17" spans="2:12" x14ac:dyDescent="0.25">
      <c r="B17" s="7"/>
      <c r="C17" s="7"/>
      <c r="D17" s="8"/>
      <c r="E17" s="8">
        <v>6381</v>
      </c>
      <c r="F17" s="7" t="s">
        <v>97</v>
      </c>
      <c r="G17" s="4">
        <v>29425.119999999999</v>
      </c>
      <c r="H17" s="4"/>
      <c r="I17" s="4"/>
      <c r="J17" s="184">
        <v>40985</v>
      </c>
      <c r="K17" s="180">
        <f t="shared" si="0"/>
        <v>139.28575312522091</v>
      </c>
      <c r="L17" s="180"/>
    </row>
    <row r="18" spans="2:12" x14ac:dyDescent="0.25">
      <c r="B18" s="8"/>
      <c r="C18" s="8">
        <v>64</v>
      </c>
      <c r="D18" s="8"/>
      <c r="E18" s="8"/>
      <c r="F18" s="8" t="s">
        <v>99</v>
      </c>
      <c r="G18" s="58">
        <v>0</v>
      </c>
      <c r="H18" s="58">
        <f>H19</f>
        <v>1</v>
      </c>
      <c r="I18" s="58"/>
      <c r="J18" s="186">
        <f>J19</f>
        <v>0.3</v>
      </c>
      <c r="K18" s="181" t="e">
        <f t="shared" si="0"/>
        <v>#DIV/0!</v>
      </c>
      <c r="L18" s="181"/>
    </row>
    <row r="19" spans="2:12" x14ac:dyDescent="0.25">
      <c r="B19" s="7"/>
      <c r="C19" s="7"/>
      <c r="D19" s="8">
        <v>641</v>
      </c>
      <c r="E19" s="8"/>
      <c r="F19" s="7" t="s">
        <v>98</v>
      </c>
      <c r="G19" s="4">
        <v>0</v>
      </c>
      <c r="H19" s="4">
        <f>H20</f>
        <v>1</v>
      </c>
      <c r="I19" s="4"/>
      <c r="J19" s="184">
        <f>J20</f>
        <v>0.3</v>
      </c>
      <c r="K19" s="180" t="e">
        <f t="shared" si="0"/>
        <v>#DIV/0!</v>
      </c>
      <c r="L19" s="180"/>
    </row>
    <row r="20" spans="2:12" x14ac:dyDescent="0.25">
      <c r="B20" s="7"/>
      <c r="C20" s="7"/>
      <c r="D20" s="8"/>
      <c r="E20" s="8">
        <v>6413</v>
      </c>
      <c r="F20" s="7" t="s">
        <v>98</v>
      </c>
      <c r="G20" s="4">
        <v>0</v>
      </c>
      <c r="H20" s="4">
        <v>1</v>
      </c>
      <c r="I20" s="4"/>
      <c r="J20" s="184">
        <v>0.3</v>
      </c>
      <c r="K20" s="180" t="e">
        <f t="shared" si="0"/>
        <v>#DIV/0!</v>
      </c>
      <c r="L20" s="180"/>
    </row>
    <row r="21" spans="2:12" ht="25.5" x14ac:dyDescent="0.25">
      <c r="B21" s="7"/>
      <c r="C21" s="8">
        <v>66</v>
      </c>
      <c r="D21" s="8"/>
      <c r="E21" s="8"/>
      <c r="F21" s="59" t="s">
        <v>21</v>
      </c>
      <c r="G21" s="58">
        <f>G22+G24</f>
        <v>76930.649999999994</v>
      </c>
      <c r="H21" s="58">
        <f>H22+H24</f>
        <v>88000</v>
      </c>
      <c r="I21" s="58"/>
      <c r="J21" s="186">
        <f>J22+J24</f>
        <v>91520.57</v>
      </c>
      <c r="K21" s="181">
        <f t="shared" si="0"/>
        <v>118.96502889290552</v>
      </c>
      <c r="L21" s="181">
        <f t="shared" si="1"/>
        <v>104.00064772727274</v>
      </c>
    </row>
    <row r="22" spans="2:12" ht="25.5" x14ac:dyDescent="0.25">
      <c r="B22" s="7"/>
      <c r="C22" s="23"/>
      <c r="D22" s="8">
        <v>661</v>
      </c>
      <c r="E22" s="8"/>
      <c r="F22" s="11" t="s">
        <v>22</v>
      </c>
      <c r="G22" s="4">
        <f>G23</f>
        <v>59983.21</v>
      </c>
      <c r="H22" s="4">
        <v>65000</v>
      </c>
      <c r="I22" s="4"/>
      <c r="J22" s="184">
        <f>J23</f>
        <v>64446.45</v>
      </c>
      <c r="K22" s="180">
        <f t="shared" si="0"/>
        <v>107.44081552154343</v>
      </c>
      <c r="L22" s="180">
        <f t="shared" si="1"/>
        <v>99.148384615384614</v>
      </c>
    </row>
    <row r="23" spans="2:12" x14ac:dyDescent="0.25">
      <c r="B23" s="7"/>
      <c r="C23" s="23"/>
      <c r="D23" s="8"/>
      <c r="E23" s="8">
        <v>6615</v>
      </c>
      <c r="F23" s="11" t="s">
        <v>23</v>
      </c>
      <c r="G23" s="4">
        <v>59983.21</v>
      </c>
      <c r="H23" s="4"/>
      <c r="I23" s="4"/>
      <c r="J23" s="184">
        <v>64446.45</v>
      </c>
      <c r="K23" s="180">
        <f t="shared" si="0"/>
        <v>107.44081552154343</v>
      </c>
      <c r="L23" s="180"/>
    </row>
    <row r="24" spans="2:12" x14ac:dyDescent="0.25">
      <c r="B24" s="7"/>
      <c r="C24" s="23"/>
      <c r="D24" s="8">
        <v>663</v>
      </c>
      <c r="E24" s="8"/>
      <c r="F24" s="11" t="s">
        <v>102</v>
      </c>
      <c r="G24" s="56">
        <f>SUM(G25:G26)</f>
        <v>16947.440000000002</v>
      </c>
      <c r="H24" s="4">
        <v>23000</v>
      </c>
      <c r="I24" s="4"/>
      <c r="J24" s="184">
        <f>SUM(J25:J26)</f>
        <v>27074.120000000003</v>
      </c>
      <c r="K24" s="180">
        <f t="shared" si="0"/>
        <v>159.75344948853632</v>
      </c>
      <c r="L24" s="180">
        <f t="shared" si="1"/>
        <v>117.71356521739132</v>
      </c>
    </row>
    <row r="25" spans="2:12" x14ac:dyDescent="0.25">
      <c r="B25" s="7"/>
      <c r="C25" s="23"/>
      <c r="D25" s="8"/>
      <c r="E25" s="8">
        <v>6631</v>
      </c>
      <c r="F25" s="11" t="s">
        <v>100</v>
      </c>
      <c r="G25" s="56">
        <v>12747.44</v>
      </c>
      <c r="H25" s="4"/>
      <c r="I25" s="4"/>
      <c r="J25" s="184">
        <v>16199.12</v>
      </c>
      <c r="K25" s="180">
        <f t="shared" si="0"/>
        <v>127.07743672455018</v>
      </c>
      <c r="L25" s="180"/>
    </row>
    <row r="26" spans="2:12" x14ac:dyDescent="0.25">
      <c r="B26" s="7"/>
      <c r="C26" s="23"/>
      <c r="D26" s="8"/>
      <c r="E26" s="8">
        <v>6632</v>
      </c>
      <c r="F26" s="11" t="s">
        <v>101</v>
      </c>
      <c r="G26" s="56">
        <v>4200</v>
      </c>
      <c r="H26" s="4"/>
      <c r="I26" s="4"/>
      <c r="J26" s="184">
        <v>10875</v>
      </c>
      <c r="K26" s="180">
        <f t="shared" si="0"/>
        <v>258.92857142857144</v>
      </c>
      <c r="L26" s="180"/>
    </row>
    <row r="27" spans="2:12" x14ac:dyDescent="0.25">
      <c r="B27" s="7"/>
      <c r="C27" s="8">
        <v>67</v>
      </c>
      <c r="D27" s="8"/>
      <c r="E27" s="8" t="s">
        <v>24</v>
      </c>
      <c r="F27" s="59" t="s">
        <v>80</v>
      </c>
      <c r="G27" s="60">
        <f>G28</f>
        <v>342594.11</v>
      </c>
      <c r="H27" s="58">
        <f>H28</f>
        <v>351886</v>
      </c>
      <c r="I27" s="58"/>
      <c r="J27" s="186">
        <f>J28</f>
        <v>272289.77</v>
      </c>
      <c r="K27" s="181">
        <f t="shared" si="0"/>
        <v>79.478824081359718</v>
      </c>
      <c r="L27" s="181">
        <f t="shared" si="1"/>
        <v>77.380108898904766</v>
      </c>
    </row>
    <row r="28" spans="2:12" x14ac:dyDescent="0.25">
      <c r="B28" s="23"/>
      <c r="C28" s="7"/>
      <c r="D28" s="8">
        <v>671</v>
      </c>
      <c r="E28" s="8"/>
      <c r="F28" s="11" t="s">
        <v>80</v>
      </c>
      <c r="G28" s="4">
        <f>SUM(G29:G30)</f>
        <v>342594.11</v>
      </c>
      <c r="H28" s="4">
        <v>351886</v>
      </c>
      <c r="I28" s="4"/>
      <c r="J28" s="184">
        <f>SUM(J29:J30)</f>
        <v>272289.77</v>
      </c>
      <c r="K28" s="180">
        <f t="shared" si="0"/>
        <v>79.478824081359718</v>
      </c>
      <c r="L28" s="180">
        <f t="shared" si="1"/>
        <v>77.380108898904766</v>
      </c>
    </row>
    <row r="29" spans="2:12" x14ac:dyDescent="0.25">
      <c r="B29" s="7"/>
      <c r="C29" s="7"/>
      <c r="D29" s="8"/>
      <c r="E29" s="8">
        <v>6711</v>
      </c>
      <c r="F29" s="11" t="s">
        <v>80</v>
      </c>
      <c r="G29" s="4">
        <v>221289.27</v>
      </c>
      <c r="H29" s="4"/>
      <c r="I29" s="4"/>
      <c r="J29" s="184">
        <v>174971.59</v>
      </c>
      <c r="K29" s="180">
        <f t="shared" si="0"/>
        <v>79.069170412103588</v>
      </c>
      <c r="L29" s="180"/>
    </row>
    <row r="30" spans="2:12" x14ac:dyDescent="0.25">
      <c r="B30" s="7"/>
      <c r="C30" s="7"/>
      <c r="D30" s="7"/>
      <c r="E30" s="7">
        <v>6712</v>
      </c>
      <c r="F30" s="11" t="s">
        <v>80</v>
      </c>
      <c r="G30" s="4">
        <v>121304.84</v>
      </c>
      <c r="H30" s="4"/>
      <c r="I30" s="4"/>
      <c r="J30" s="184">
        <v>97318.18</v>
      </c>
      <c r="K30" s="180">
        <f t="shared" si="0"/>
        <v>80.226131125518151</v>
      </c>
      <c r="L30" s="180"/>
    </row>
    <row r="31" spans="2:12" x14ac:dyDescent="0.25">
      <c r="B31" s="7"/>
      <c r="C31" s="7"/>
      <c r="D31" s="7"/>
      <c r="E31" s="7"/>
      <c r="F31" s="29"/>
      <c r="G31" s="4"/>
      <c r="H31" s="4"/>
      <c r="I31" s="4"/>
      <c r="J31" s="184"/>
      <c r="K31" s="182"/>
      <c r="L31" s="182"/>
    </row>
    <row r="32" spans="2:12" x14ac:dyDescent="0.25">
      <c r="B32" s="7">
        <v>9</v>
      </c>
      <c r="C32" s="7">
        <v>92</v>
      </c>
      <c r="D32" s="7">
        <v>922</v>
      </c>
      <c r="E32" s="7">
        <v>9221</v>
      </c>
      <c r="F32" s="29"/>
      <c r="G32" s="4">
        <v>17563.95</v>
      </c>
      <c r="H32" s="4">
        <v>11008</v>
      </c>
      <c r="I32" s="4"/>
      <c r="J32" s="184">
        <v>11006.07</v>
      </c>
      <c r="K32" s="182"/>
      <c r="L32" s="182"/>
    </row>
    <row r="33" spans="2:12" ht="15.75" customHeight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33" customHeight="1" x14ac:dyDescent="0.25">
      <c r="B34" s="282" t="s">
        <v>6</v>
      </c>
      <c r="C34" s="283"/>
      <c r="D34" s="283"/>
      <c r="E34" s="283"/>
      <c r="F34" s="284"/>
      <c r="G34" s="190" t="s">
        <v>232</v>
      </c>
      <c r="H34" s="32" t="s">
        <v>247</v>
      </c>
      <c r="I34" s="32" t="s">
        <v>64</v>
      </c>
      <c r="J34" s="32" t="s">
        <v>246</v>
      </c>
      <c r="K34" s="32" t="s">
        <v>16</v>
      </c>
      <c r="L34" s="32" t="s">
        <v>42</v>
      </c>
    </row>
    <row r="35" spans="2:12" s="27" customFormat="1" ht="11.25" x14ac:dyDescent="0.2">
      <c r="B35" s="285">
        <v>1</v>
      </c>
      <c r="C35" s="286"/>
      <c r="D35" s="286"/>
      <c r="E35" s="286"/>
      <c r="F35" s="287"/>
      <c r="G35" s="33">
        <v>2</v>
      </c>
      <c r="H35" s="33">
        <v>3</v>
      </c>
      <c r="I35" s="33">
        <v>4</v>
      </c>
      <c r="J35" s="33">
        <v>5</v>
      </c>
      <c r="K35" s="33" t="s">
        <v>18</v>
      </c>
      <c r="L35" s="33" t="s">
        <v>19</v>
      </c>
    </row>
    <row r="36" spans="2:12" x14ac:dyDescent="0.25">
      <c r="B36" s="6"/>
      <c r="C36" s="6"/>
      <c r="D36" s="6"/>
      <c r="E36" s="6"/>
      <c r="F36" s="6" t="s">
        <v>32</v>
      </c>
      <c r="G36" s="191">
        <f>G37+G86</f>
        <v>1934953.47</v>
      </c>
      <c r="H36" s="4">
        <f>H37+H86</f>
        <v>2411116</v>
      </c>
      <c r="I36" s="4"/>
      <c r="J36" s="184">
        <f>J37+J86</f>
        <v>2309449.0999999996</v>
      </c>
      <c r="K36" s="180">
        <f t="shared" ref="K36:K95" si="2">J36/G36*100</f>
        <v>119.3542447302363</v>
      </c>
      <c r="L36" s="180">
        <f t="shared" ref="L36:L95" si="3">J36/H36*100</f>
        <v>95.783409010599229</v>
      </c>
    </row>
    <row r="37" spans="2:12" x14ac:dyDescent="0.25">
      <c r="B37" s="6">
        <v>3</v>
      </c>
      <c r="C37" s="6"/>
      <c r="D37" s="6"/>
      <c r="E37" s="6">
        <v>3</v>
      </c>
      <c r="F37" s="6" t="s">
        <v>3</v>
      </c>
      <c r="G37" s="191">
        <f>G38+G47+G78+G82+G84</f>
        <v>1804104.32</v>
      </c>
      <c r="H37" s="4">
        <f>H38+H47+H78+H82+H84</f>
        <v>2136602</v>
      </c>
      <c r="I37" s="4"/>
      <c r="J37" s="184">
        <f>J38+J47+J78+J82+J84</f>
        <v>2113193.4499999997</v>
      </c>
      <c r="K37" s="180">
        <f t="shared" si="2"/>
        <v>117.13255306655437</v>
      </c>
      <c r="L37" s="180">
        <f t="shared" si="3"/>
        <v>98.904402878963865</v>
      </c>
    </row>
    <row r="38" spans="2:12" x14ac:dyDescent="0.25">
      <c r="B38" s="6"/>
      <c r="C38" s="11">
        <v>31</v>
      </c>
      <c r="D38" s="11"/>
      <c r="E38" s="11">
        <v>31</v>
      </c>
      <c r="F38" s="11" t="s">
        <v>4</v>
      </c>
      <c r="G38" s="191">
        <f>G39+G43+G44</f>
        <v>1413321.27</v>
      </c>
      <c r="H38" s="4">
        <f>H39+H43+H44</f>
        <v>1776121</v>
      </c>
      <c r="I38" s="4"/>
      <c r="J38" s="184">
        <f>J39+J43+J44</f>
        <v>1764909.13</v>
      </c>
      <c r="K38" s="180">
        <f t="shared" si="2"/>
        <v>124.87671186042503</v>
      </c>
      <c r="L38" s="180">
        <f t="shared" si="3"/>
        <v>99.368744021381417</v>
      </c>
    </row>
    <row r="39" spans="2:12" x14ac:dyDescent="0.25">
      <c r="B39" s="7"/>
      <c r="C39" s="7"/>
      <c r="D39" s="7">
        <v>311</v>
      </c>
      <c r="E39" s="7">
        <v>311</v>
      </c>
      <c r="F39" s="7" t="s">
        <v>25</v>
      </c>
      <c r="G39" s="191">
        <f>SUM(G40:G42)</f>
        <v>1166713.8500000001</v>
      </c>
      <c r="H39" s="4">
        <v>1470000</v>
      </c>
      <c r="I39" s="4"/>
      <c r="J39" s="184">
        <f>SUM(J40:J42)</f>
        <v>1461895.89</v>
      </c>
      <c r="K39" s="180">
        <f t="shared" si="2"/>
        <v>125.30029449808964</v>
      </c>
      <c r="L39" s="180">
        <f t="shared" si="3"/>
        <v>99.448699999999988</v>
      </c>
    </row>
    <row r="40" spans="2:12" x14ac:dyDescent="0.25">
      <c r="B40" s="7"/>
      <c r="C40" s="7"/>
      <c r="D40" s="7"/>
      <c r="E40" s="7">
        <v>3111</v>
      </c>
      <c r="F40" s="7" t="s">
        <v>26</v>
      </c>
      <c r="G40" s="191">
        <v>1122117.1200000001</v>
      </c>
      <c r="H40" s="4"/>
      <c r="I40" s="4"/>
      <c r="J40" s="184">
        <v>1419727</v>
      </c>
      <c r="K40" s="180">
        <f t="shared" si="2"/>
        <v>126.52217622345874</v>
      </c>
      <c r="L40" s="180"/>
    </row>
    <row r="41" spans="2:12" x14ac:dyDescent="0.25">
      <c r="B41" s="7"/>
      <c r="C41" s="7"/>
      <c r="D41" s="7"/>
      <c r="E41" s="7">
        <v>3113</v>
      </c>
      <c r="F41" s="7" t="s">
        <v>103</v>
      </c>
      <c r="G41" s="191">
        <v>30371.66</v>
      </c>
      <c r="H41" s="4"/>
      <c r="I41" s="4"/>
      <c r="J41" s="184">
        <v>42168.89</v>
      </c>
      <c r="K41" s="180">
        <f t="shared" si="2"/>
        <v>138.84288840320221</v>
      </c>
      <c r="L41" s="180"/>
    </row>
    <row r="42" spans="2:12" x14ac:dyDescent="0.25">
      <c r="B42" s="7"/>
      <c r="C42" s="7"/>
      <c r="D42" s="7"/>
      <c r="E42" s="7">
        <v>3114</v>
      </c>
      <c r="F42" s="7" t="s">
        <v>145</v>
      </c>
      <c r="G42" s="191">
        <v>14225.07</v>
      </c>
      <c r="H42" s="4"/>
      <c r="I42" s="4"/>
      <c r="J42" s="184"/>
      <c r="K42" s="180"/>
      <c r="L42" s="180"/>
    </row>
    <row r="43" spans="2:12" x14ac:dyDescent="0.25">
      <c r="B43" s="7"/>
      <c r="C43" s="7"/>
      <c r="D43" s="7">
        <v>312</v>
      </c>
      <c r="E43" s="7">
        <v>312</v>
      </c>
      <c r="F43" s="7" t="s">
        <v>201</v>
      </c>
      <c r="G43" s="191">
        <v>54257.03</v>
      </c>
      <c r="H43" s="4">
        <v>63121</v>
      </c>
      <c r="I43" s="4"/>
      <c r="J43" s="184">
        <v>62019.87</v>
      </c>
      <c r="K43" s="180">
        <f t="shared" si="2"/>
        <v>114.30752844377956</v>
      </c>
      <c r="L43" s="180">
        <f t="shared" si="3"/>
        <v>98.255525102580762</v>
      </c>
    </row>
    <row r="44" spans="2:12" x14ac:dyDescent="0.25">
      <c r="B44" s="7"/>
      <c r="C44" s="7"/>
      <c r="D44" s="7">
        <v>313</v>
      </c>
      <c r="E44" s="7">
        <v>313</v>
      </c>
      <c r="F44" s="7" t="s">
        <v>200</v>
      </c>
      <c r="G44" s="191">
        <f>SUM(G45:G46)</f>
        <v>192350.39</v>
      </c>
      <c r="H44" s="4">
        <v>243000</v>
      </c>
      <c r="I44" s="4"/>
      <c r="J44" s="184">
        <f>SUM(J45:J46)</f>
        <v>240993.37</v>
      </c>
      <c r="K44" s="180">
        <f t="shared" si="2"/>
        <v>125.28873479279142</v>
      </c>
      <c r="L44" s="180">
        <f t="shared" si="3"/>
        <v>99.174226337448559</v>
      </c>
    </row>
    <row r="45" spans="2:12" x14ac:dyDescent="0.25">
      <c r="B45" s="7"/>
      <c r="C45" s="7"/>
      <c r="D45" s="7"/>
      <c r="E45" s="7">
        <v>3132</v>
      </c>
      <c r="F45" s="7" t="s">
        <v>146</v>
      </c>
      <c r="G45" s="191">
        <v>192350.39</v>
      </c>
      <c r="H45" s="4"/>
      <c r="I45" s="4"/>
      <c r="J45" s="184">
        <v>240993.37</v>
      </c>
      <c r="K45" s="180"/>
      <c r="L45" s="180"/>
    </row>
    <row r="46" spans="2:12" x14ac:dyDescent="0.25">
      <c r="B46" s="7"/>
      <c r="C46" s="7"/>
      <c r="D46" s="7"/>
      <c r="E46" s="7">
        <v>3133</v>
      </c>
      <c r="F46" s="7" t="s">
        <v>104</v>
      </c>
      <c r="G46" s="191">
        <v>0</v>
      </c>
      <c r="H46" s="4"/>
      <c r="I46" s="4"/>
      <c r="J46" s="184"/>
      <c r="K46" s="180" t="e">
        <f t="shared" si="2"/>
        <v>#DIV/0!</v>
      </c>
      <c r="L46" s="180"/>
    </row>
    <row r="47" spans="2:12" x14ac:dyDescent="0.25">
      <c r="B47" s="7"/>
      <c r="C47" s="7">
        <v>32</v>
      </c>
      <c r="D47" s="8"/>
      <c r="E47" s="8">
        <v>32</v>
      </c>
      <c r="F47" s="7" t="s">
        <v>12</v>
      </c>
      <c r="G47" s="191">
        <f>G48+G53+G60+G70+G71</f>
        <v>387039.10000000003</v>
      </c>
      <c r="H47" s="4">
        <f>H48+H53+H60+H70+H71</f>
        <v>356534</v>
      </c>
      <c r="I47" s="4"/>
      <c r="J47" s="184">
        <f>J48+J53+J60+J70+J71</f>
        <v>344337.02999999997</v>
      </c>
      <c r="K47" s="180">
        <f t="shared" si="2"/>
        <v>88.966988089833805</v>
      </c>
      <c r="L47" s="180">
        <f t="shared" si="3"/>
        <v>96.57901630700016</v>
      </c>
    </row>
    <row r="48" spans="2:12" x14ac:dyDescent="0.25">
      <c r="B48" s="7"/>
      <c r="C48" s="7"/>
      <c r="D48" s="7">
        <v>321</v>
      </c>
      <c r="E48" s="7">
        <v>321</v>
      </c>
      <c r="F48" s="7" t="s">
        <v>27</v>
      </c>
      <c r="G48" s="191">
        <f>SUM(G49:G52)</f>
        <v>86118.06</v>
      </c>
      <c r="H48" s="4">
        <v>100989</v>
      </c>
      <c r="I48" s="4"/>
      <c r="J48" s="184">
        <f>SUM(J49:J52)</f>
        <v>96817.26999999999</v>
      </c>
      <c r="K48" s="180">
        <f t="shared" si="2"/>
        <v>112.4238864646974</v>
      </c>
      <c r="L48" s="180">
        <f t="shared" si="3"/>
        <v>95.8691243600788</v>
      </c>
    </row>
    <row r="49" spans="2:12" x14ac:dyDescent="0.25">
      <c r="B49" s="7"/>
      <c r="C49" s="23"/>
      <c r="D49" s="7"/>
      <c r="E49" s="7">
        <v>3211</v>
      </c>
      <c r="F49" s="29" t="s">
        <v>28</v>
      </c>
      <c r="G49" s="191">
        <v>52613.43</v>
      </c>
      <c r="H49" s="4"/>
      <c r="I49" s="4"/>
      <c r="J49" s="184">
        <v>46494.61</v>
      </c>
      <c r="K49" s="180">
        <f t="shared" si="2"/>
        <v>88.370231706999519</v>
      </c>
      <c r="L49" s="180"/>
    </row>
    <row r="50" spans="2:12" x14ac:dyDescent="0.25">
      <c r="B50" s="7"/>
      <c r="C50" s="23"/>
      <c r="D50" s="8"/>
      <c r="E50" s="8">
        <v>3212</v>
      </c>
      <c r="F50" s="7" t="s">
        <v>105</v>
      </c>
      <c r="G50" s="191">
        <v>31469.72</v>
      </c>
      <c r="H50" s="4"/>
      <c r="I50" s="4"/>
      <c r="J50" s="184">
        <v>30846.42</v>
      </c>
      <c r="K50" s="180">
        <f t="shared" si="2"/>
        <v>98.019365917459695</v>
      </c>
      <c r="L50" s="180"/>
    </row>
    <row r="51" spans="2:12" x14ac:dyDescent="0.25">
      <c r="B51" s="7"/>
      <c r="C51" s="7"/>
      <c r="D51" s="8"/>
      <c r="E51" s="8">
        <v>3213</v>
      </c>
      <c r="F51" s="8" t="s">
        <v>106</v>
      </c>
      <c r="G51" s="191">
        <v>1961.63</v>
      </c>
      <c r="H51" s="4"/>
      <c r="I51" s="4"/>
      <c r="J51" s="184">
        <v>19437.509999999998</v>
      </c>
      <c r="K51" s="180">
        <f t="shared" si="2"/>
        <v>990.88564102302655</v>
      </c>
      <c r="L51" s="180"/>
    </row>
    <row r="52" spans="2:12" x14ac:dyDescent="0.25">
      <c r="B52" s="7"/>
      <c r="C52" s="7"/>
      <c r="D52" s="8"/>
      <c r="E52" s="8">
        <v>3214</v>
      </c>
      <c r="F52" s="8" t="s">
        <v>147</v>
      </c>
      <c r="G52" s="191">
        <v>73.28</v>
      </c>
      <c r="H52" s="4"/>
      <c r="I52" s="4"/>
      <c r="J52" s="184">
        <v>38.729999999999997</v>
      </c>
      <c r="K52" s="180">
        <f t="shared" si="2"/>
        <v>52.852074235807855</v>
      </c>
      <c r="L52" s="180"/>
    </row>
    <row r="53" spans="2:12" x14ac:dyDescent="0.25">
      <c r="B53" s="7"/>
      <c r="C53" s="7"/>
      <c r="D53" s="8">
        <v>322</v>
      </c>
      <c r="E53" s="8">
        <v>322</v>
      </c>
      <c r="F53" s="8" t="s">
        <v>109</v>
      </c>
      <c r="G53" s="191">
        <f>SUM(G54:G59)</f>
        <v>34379.120000000003</v>
      </c>
      <c r="H53" s="4">
        <v>41713</v>
      </c>
      <c r="I53" s="4"/>
      <c r="J53" s="184">
        <f>SUM(J54:J59)</f>
        <v>37104.9</v>
      </c>
      <c r="K53" s="180">
        <f t="shared" si="2"/>
        <v>107.92859154044665</v>
      </c>
      <c r="L53" s="180">
        <f t="shared" si="3"/>
        <v>88.952844436986084</v>
      </c>
    </row>
    <row r="54" spans="2:12" x14ac:dyDescent="0.25">
      <c r="B54" s="7"/>
      <c r="C54" s="7"/>
      <c r="D54" s="8"/>
      <c r="E54" s="8">
        <v>3221</v>
      </c>
      <c r="F54" s="8" t="s">
        <v>107</v>
      </c>
      <c r="G54" s="191">
        <v>15967.13</v>
      </c>
      <c r="H54" s="4"/>
      <c r="I54" s="4"/>
      <c r="J54" s="184">
        <v>13593.76</v>
      </c>
      <c r="K54" s="180">
        <f t="shared" si="2"/>
        <v>85.135901066754016</v>
      </c>
      <c r="L54" s="180"/>
    </row>
    <row r="55" spans="2:12" x14ac:dyDescent="0.25">
      <c r="B55" s="7"/>
      <c r="C55" s="7"/>
      <c r="D55" s="8"/>
      <c r="E55" s="8">
        <v>3222</v>
      </c>
      <c r="F55" s="8" t="s">
        <v>108</v>
      </c>
      <c r="G55" s="191">
        <v>251.12</v>
      </c>
      <c r="H55" s="4"/>
      <c r="I55" s="4"/>
      <c r="J55" s="184">
        <v>465.69</v>
      </c>
      <c r="K55" s="180">
        <f t="shared" si="2"/>
        <v>185.44520547945206</v>
      </c>
      <c r="L55" s="180"/>
    </row>
    <row r="56" spans="2:12" x14ac:dyDescent="0.25">
      <c r="B56" s="7"/>
      <c r="C56" s="7"/>
      <c r="D56" s="8"/>
      <c r="E56" s="8">
        <v>3223</v>
      </c>
      <c r="F56" s="8" t="s">
        <v>110</v>
      </c>
      <c r="G56" s="191">
        <v>11881.46</v>
      </c>
      <c r="H56" s="4"/>
      <c r="I56" s="4"/>
      <c r="J56" s="184">
        <v>14632.43</v>
      </c>
      <c r="K56" s="180">
        <f t="shared" si="2"/>
        <v>123.15346767148145</v>
      </c>
      <c r="L56" s="180"/>
    </row>
    <row r="57" spans="2:12" x14ac:dyDescent="0.25">
      <c r="B57" s="7"/>
      <c r="C57" s="7"/>
      <c r="D57" s="8"/>
      <c r="E57" s="8">
        <v>3224</v>
      </c>
      <c r="F57" s="8" t="s">
        <v>111</v>
      </c>
      <c r="G57" s="191">
        <v>2372.7600000000002</v>
      </c>
      <c r="H57" s="4"/>
      <c r="I57" s="4"/>
      <c r="J57" s="184">
        <v>2933.5</v>
      </c>
      <c r="K57" s="180">
        <f t="shared" si="2"/>
        <v>123.63239434245349</v>
      </c>
      <c r="L57" s="180"/>
    </row>
    <row r="58" spans="2:12" x14ac:dyDescent="0.25">
      <c r="B58" s="7"/>
      <c r="C58" s="7"/>
      <c r="D58" s="8"/>
      <c r="E58" s="8">
        <v>3225</v>
      </c>
      <c r="F58" s="8" t="s">
        <v>112</v>
      </c>
      <c r="G58" s="191">
        <v>3625.05</v>
      </c>
      <c r="H58" s="4"/>
      <c r="I58" s="4"/>
      <c r="J58" s="184">
        <v>5168.8900000000003</v>
      </c>
      <c r="K58" s="180">
        <f t="shared" si="2"/>
        <v>142.58810223307265</v>
      </c>
      <c r="L58" s="180"/>
    </row>
    <row r="59" spans="2:12" x14ac:dyDescent="0.25">
      <c r="B59" s="7"/>
      <c r="C59" s="7"/>
      <c r="D59" s="8"/>
      <c r="E59" s="8">
        <v>3227</v>
      </c>
      <c r="F59" s="8" t="s">
        <v>113</v>
      </c>
      <c r="G59" s="191">
        <v>281.60000000000002</v>
      </c>
      <c r="H59" s="4"/>
      <c r="I59" s="4"/>
      <c r="J59" s="184">
        <v>310.63</v>
      </c>
      <c r="K59" s="180">
        <f t="shared" si="2"/>
        <v>110.30894886363636</v>
      </c>
      <c r="L59" s="180"/>
    </row>
    <row r="60" spans="2:12" x14ac:dyDescent="0.25">
      <c r="B60" s="7"/>
      <c r="C60" s="7"/>
      <c r="D60" s="8">
        <v>323</v>
      </c>
      <c r="E60" s="8">
        <v>323</v>
      </c>
      <c r="F60" s="8" t="s">
        <v>127</v>
      </c>
      <c r="G60" s="191">
        <f>SUM(G61:G69)</f>
        <v>242720.99</v>
      </c>
      <c r="H60" s="4">
        <v>172798</v>
      </c>
      <c r="I60" s="4"/>
      <c r="J60" s="184">
        <f>SUM(J61:J69)</f>
        <v>177105.52</v>
      </c>
      <c r="K60" s="180">
        <f t="shared" si="2"/>
        <v>72.966709636443056</v>
      </c>
      <c r="L60" s="180">
        <f t="shared" si="3"/>
        <v>102.49280662970635</v>
      </c>
    </row>
    <row r="61" spans="2:12" x14ac:dyDescent="0.25">
      <c r="B61" s="7"/>
      <c r="C61" s="7"/>
      <c r="D61" s="8"/>
      <c r="E61" s="8">
        <v>3231</v>
      </c>
      <c r="F61" s="8" t="s">
        <v>128</v>
      </c>
      <c r="G61" s="191">
        <v>8158.33</v>
      </c>
      <c r="H61" s="4"/>
      <c r="I61" s="4"/>
      <c r="J61" s="184">
        <v>7963.56</v>
      </c>
      <c r="K61" s="180">
        <f t="shared" si="2"/>
        <v>97.612624152246852</v>
      </c>
      <c r="L61" s="180"/>
    </row>
    <row r="62" spans="2:12" x14ac:dyDescent="0.25">
      <c r="B62" s="7"/>
      <c r="C62" s="7"/>
      <c r="D62" s="8"/>
      <c r="E62" s="8">
        <v>3232</v>
      </c>
      <c r="F62" s="8" t="s">
        <v>129</v>
      </c>
      <c r="G62" s="191">
        <v>182500.97</v>
      </c>
      <c r="H62" s="4"/>
      <c r="I62" s="4"/>
      <c r="J62" s="184">
        <v>115059.15</v>
      </c>
      <c r="K62" s="180">
        <f t="shared" si="2"/>
        <v>63.045774496431441</v>
      </c>
      <c r="L62" s="180"/>
    </row>
    <row r="63" spans="2:12" x14ac:dyDescent="0.25">
      <c r="B63" s="7"/>
      <c r="C63" s="7"/>
      <c r="D63" s="8"/>
      <c r="E63" s="8">
        <v>3233</v>
      </c>
      <c r="F63" s="8" t="s">
        <v>130</v>
      </c>
      <c r="G63" s="191">
        <v>1598.88</v>
      </c>
      <c r="H63" s="4"/>
      <c r="I63" s="4"/>
      <c r="J63" s="184">
        <v>2485.38</v>
      </c>
      <c r="K63" s="180">
        <f t="shared" si="2"/>
        <v>155.44506154308016</v>
      </c>
      <c r="L63" s="180"/>
    </row>
    <row r="64" spans="2:12" x14ac:dyDescent="0.25">
      <c r="B64" s="7"/>
      <c r="C64" s="7"/>
      <c r="D64" s="8"/>
      <c r="E64" s="8">
        <v>3234</v>
      </c>
      <c r="F64" s="8" t="s">
        <v>131</v>
      </c>
      <c r="G64" s="191">
        <v>7415.96</v>
      </c>
      <c r="H64" s="4"/>
      <c r="I64" s="4"/>
      <c r="J64" s="184">
        <v>9962.07</v>
      </c>
      <c r="K64" s="180">
        <f t="shared" si="2"/>
        <v>134.33284429797357</v>
      </c>
      <c r="L64" s="180"/>
    </row>
    <row r="65" spans="2:12" x14ac:dyDescent="0.25">
      <c r="B65" s="7"/>
      <c r="C65" s="7"/>
      <c r="D65" s="8"/>
      <c r="E65" s="8">
        <v>3235</v>
      </c>
      <c r="F65" s="8" t="s">
        <v>132</v>
      </c>
      <c r="G65" s="191">
        <v>5238.5</v>
      </c>
      <c r="H65" s="4"/>
      <c r="I65" s="4"/>
      <c r="J65" s="184">
        <v>7675.36</v>
      </c>
      <c r="K65" s="180">
        <f t="shared" si="2"/>
        <v>146.51827813305337</v>
      </c>
      <c r="L65" s="180"/>
    </row>
    <row r="66" spans="2:12" x14ac:dyDescent="0.25">
      <c r="B66" s="7"/>
      <c r="C66" s="7"/>
      <c r="D66" s="8"/>
      <c r="E66" s="8">
        <v>3236</v>
      </c>
      <c r="F66" s="8" t="s">
        <v>133</v>
      </c>
      <c r="G66" s="191">
        <v>3339</v>
      </c>
      <c r="H66" s="4"/>
      <c r="I66" s="4"/>
      <c r="J66" s="184">
        <v>3280</v>
      </c>
      <c r="K66" s="180">
        <f t="shared" si="2"/>
        <v>98.233003893381252</v>
      </c>
      <c r="L66" s="180"/>
    </row>
    <row r="67" spans="2:12" x14ac:dyDescent="0.25">
      <c r="B67" s="7"/>
      <c r="C67" s="7"/>
      <c r="D67" s="8"/>
      <c r="E67" s="8">
        <v>3237</v>
      </c>
      <c r="F67" s="8" t="s">
        <v>134</v>
      </c>
      <c r="G67" s="191">
        <v>12397.65</v>
      </c>
      <c r="H67" s="4"/>
      <c r="I67" s="4"/>
      <c r="J67" s="184">
        <v>7902.02</v>
      </c>
      <c r="K67" s="180">
        <f t="shared" si="2"/>
        <v>63.73804712989962</v>
      </c>
      <c r="L67" s="180"/>
    </row>
    <row r="68" spans="2:12" x14ac:dyDescent="0.25">
      <c r="B68" s="7"/>
      <c r="C68" s="7"/>
      <c r="D68" s="8"/>
      <c r="E68" s="8">
        <v>3238</v>
      </c>
      <c r="F68" s="8" t="s">
        <v>135</v>
      </c>
      <c r="G68" s="191">
        <v>13067.22</v>
      </c>
      <c r="H68" s="4"/>
      <c r="I68" s="4"/>
      <c r="J68" s="184">
        <v>14897.51</v>
      </c>
      <c r="K68" s="180">
        <f t="shared" si="2"/>
        <v>114.00672828650625</v>
      </c>
      <c r="L68" s="180"/>
    </row>
    <row r="69" spans="2:12" x14ac:dyDescent="0.25">
      <c r="B69" s="7"/>
      <c r="C69" s="7"/>
      <c r="D69" s="8"/>
      <c r="E69" s="8">
        <v>3239</v>
      </c>
      <c r="F69" s="8" t="s">
        <v>136</v>
      </c>
      <c r="G69" s="191">
        <v>9004.48</v>
      </c>
      <c r="H69" s="4"/>
      <c r="I69" s="4"/>
      <c r="J69" s="184">
        <v>7880.47</v>
      </c>
      <c r="K69" s="180">
        <f t="shared" si="2"/>
        <v>87.517213653647971</v>
      </c>
      <c r="L69" s="180"/>
    </row>
    <row r="70" spans="2:12" x14ac:dyDescent="0.25">
      <c r="B70" s="7"/>
      <c r="C70" s="7"/>
      <c r="D70" s="8">
        <v>324</v>
      </c>
      <c r="E70" s="8">
        <v>324</v>
      </c>
      <c r="F70" s="8" t="s">
        <v>137</v>
      </c>
      <c r="G70" s="191">
        <v>9886.34</v>
      </c>
      <c r="H70" s="4">
        <v>25759</v>
      </c>
      <c r="I70" s="4"/>
      <c r="J70" s="184">
        <v>17554.84</v>
      </c>
      <c r="K70" s="180">
        <f t="shared" si="2"/>
        <v>177.56662222824625</v>
      </c>
      <c r="L70" s="180">
        <f t="shared" si="3"/>
        <v>68.150316394269964</v>
      </c>
    </row>
    <row r="71" spans="2:12" x14ac:dyDescent="0.25">
      <c r="B71" s="7"/>
      <c r="C71" s="7"/>
      <c r="D71" s="8">
        <v>329</v>
      </c>
      <c r="E71" s="8">
        <v>329</v>
      </c>
      <c r="F71" s="8" t="s">
        <v>143</v>
      </c>
      <c r="G71" s="191">
        <f>SUM(G72:G77)</f>
        <v>13934.59</v>
      </c>
      <c r="H71" s="4">
        <v>15275</v>
      </c>
      <c r="I71" s="4"/>
      <c r="J71" s="184">
        <f>SUM(J72:J77)</f>
        <v>15754.5</v>
      </c>
      <c r="K71" s="180">
        <f t="shared" si="2"/>
        <v>113.06037709039161</v>
      </c>
      <c r="L71" s="180">
        <f t="shared" si="3"/>
        <v>103.13911620294598</v>
      </c>
    </row>
    <row r="72" spans="2:12" x14ac:dyDescent="0.25">
      <c r="B72" s="7"/>
      <c r="C72" s="7"/>
      <c r="D72" s="8"/>
      <c r="E72" s="8">
        <v>3292</v>
      </c>
      <c r="F72" s="8" t="s">
        <v>138</v>
      </c>
      <c r="G72" s="191">
        <v>2018.61</v>
      </c>
      <c r="H72" s="4"/>
      <c r="I72" s="4"/>
      <c r="J72" s="184">
        <v>2003.46</v>
      </c>
      <c r="K72" s="180">
        <f t="shared" si="2"/>
        <v>99.249483555515923</v>
      </c>
      <c r="L72" s="180"/>
    </row>
    <row r="73" spans="2:12" x14ac:dyDescent="0.25">
      <c r="B73" s="7"/>
      <c r="C73" s="7"/>
      <c r="D73" s="8"/>
      <c r="E73" s="8">
        <v>3293</v>
      </c>
      <c r="F73" s="8" t="s">
        <v>139</v>
      </c>
      <c r="G73" s="191">
        <v>2930.66</v>
      </c>
      <c r="H73" s="4"/>
      <c r="I73" s="4"/>
      <c r="J73" s="184">
        <v>959.2</v>
      </c>
      <c r="K73" s="180">
        <f t="shared" si="2"/>
        <v>32.729828775770649</v>
      </c>
      <c r="L73" s="180"/>
    </row>
    <row r="74" spans="2:12" x14ac:dyDescent="0.25">
      <c r="B74" s="7"/>
      <c r="C74" s="7"/>
      <c r="D74" s="8"/>
      <c r="E74" s="8">
        <v>3294</v>
      </c>
      <c r="F74" s="8" t="s">
        <v>140</v>
      </c>
      <c r="G74" s="191">
        <v>68.180000000000007</v>
      </c>
      <c r="H74" s="4"/>
      <c r="I74" s="4"/>
      <c r="J74" s="184">
        <v>59</v>
      </c>
      <c r="K74" s="180">
        <f t="shared" si="2"/>
        <v>86.535640950425346</v>
      </c>
      <c r="L74" s="180"/>
    </row>
    <row r="75" spans="2:12" x14ac:dyDescent="0.25">
      <c r="B75" s="7"/>
      <c r="C75" s="7"/>
      <c r="D75" s="8"/>
      <c r="E75" s="8">
        <v>3295</v>
      </c>
      <c r="F75" s="8" t="s">
        <v>141</v>
      </c>
      <c r="G75" s="191">
        <v>3381.95</v>
      </c>
      <c r="H75" s="4"/>
      <c r="I75" s="4"/>
      <c r="J75" s="184">
        <v>4327.04</v>
      </c>
      <c r="K75" s="180">
        <f t="shared" si="2"/>
        <v>127.94512041869336</v>
      </c>
      <c r="L75" s="180"/>
    </row>
    <row r="76" spans="2:12" x14ac:dyDescent="0.25">
      <c r="B76" s="7"/>
      <c r="C76" s="7"/>
      <c r="D76" s="8"/>
      <c r="E76" s="8">
        <v>3296</v>
      </c>
      <c r="F76" s="8" t="s">
        <v>142</v>
      </c>
      <c r="G76" s="191">
        <v>0</v>
      </c>
      <c r="H76" s="4"/>
      <c r="I76" s="4"/>
      <c r="J76" s="184">
        <v>0</v>
      </c>
      <c r="K76" s="180" t="e">
        <f t="shared" si="2"/>
        <v>#DIV/0!</v>
      </c>
      <c r="L76" s="180"/>
    </row>
    <row r="77" spans="2:12" x14ac:dyDescent="0.25">
      <c r="B77" s="7"/>
      <c r="C77" s="7"/>
      <c r="D77" s="8"/>
      <c r="E77" s="8">
        <v>3299</v>
      </c>
      <c r="F77" s="8" t="s">
        <v>143</v>
      </c>
      <c r="G77" s="191">
        <v>5535.19</v>
      </c>
      <c r="H77" s="4"/>
      <c r="I77" s="4"/>
      <c r="J77" s="184">
        <v>8405.7999999999993</v>
      </c>
      <c r="K77" s="180">
        <f t="shared" si="2"/>
        <v>151.8610923924924</v>
      </c>
      <c r="L77" s="180"/>
    </row>
    <row r="78" spans="2:12" x14ac:dyDescent="0.25">
      <c r="B78" s="7"/>
      <c r="C78" s="7">
        <v>34</v>
      </c>
      <c r="D78" s="8"/>
      <c r="E78" s="8">
        <v>34</v>
      </c>
      <c r="F78" t="s">
        <v>116</v>
      </c>
      <c r="G78" s="191">
        <f>G79</f>
        <v>1995.63</v>
      </c>
      <c r="H78" s="4">
        <f>H79</f>
        <v>2192</v>
      </c>
      <c r="I78" s="4"/>
      <c r="J78" s="184">
        <f>J79</f>
        <v>2192.29</v>
      </c>
      <c r="K78" s="180">
        <f t="shared" si="2"/>
        <v>109.85453215275376</v>
      </c>
      <c r="L78" s="180">
        <f t="shared" si="3"/>
        <v>100.0132299270073</v>
      </c>
    </row>
    <row r="79" spans="2:12" x14ac:dyDescent="0.25">
      <c r="B79" s="7"/>
      <c r="C79" s="7"/>
      <c r="D79" s="8">
        <v>343</v>
      </c>
      <c r="E79" s="219">
        <v>343</v>
      </c>
      <c r="F79" s="61" t="s">
        <v>115</v>
      </c>
      <c r="G79" s="191">
        <f>SUM(G80:G81)</f>
        <v>1995.63</v>
      </c>
      <c r="H79" s="4">
        <v>2192</v>
      </c>
      <c r="I79" s="4"/>
      <c r="J79" s="184">
        <f>SUM(J80:J81)</f>
        <v>2192.29</v>
      </c>
      <c r="K79" s="180">
        <f t="shared" si="2"/>
        <v>109.85453215275376</v>
      </c>
      <c r="L79" s="180">
        <f t="shared" si="3"/>
        <v>100.0132299270073</v>
      </c>
    </row>
    <row r="80" spans="2:12" x14ac:dyDescent="0.25">
      <c r="B80" s="7"/>
      <c r="C80" s="7"/>
      <c r="D80" s="8"/>
      <c r="E80" s="8">
        <v>3431</v>
      </c>
      <c r="F80" s="8" t="s">
        <v>144</v>
      </c>
      <c r="G80" s="191">
        <v>1995.63</v>
      </c>
      <c r="H80" s="4"/>
      <c r="I80" s="4"/>
      <c r="J80" s="184">
        <v>2192.29</v>
      </c>
      <c r="K80" s="180">
        <f t="shared" si="2"/>
        <v>109.85453215275376</v>
      </c>
      <c r="L80" s="180"/>
    </row>
    <row r="81" spans="2:12" x14ac:dyDescent="0.25">
      <c r="B81" s="7"/>
      <c r="C81" s="7"/>
      <c r="D81" s="8"/>
      <c r="E81" s="8">
        <v>3433</v>
      </c>
      <c r="F81" s="8" t="s">
        <v>114</v>
      </c>
      <c r="G81" s="191"/>
      <c r="H81" s="4"/>
      <c r="I81" s="4"/>
      <c r="J81" s="184"/>
      <c r="K81" s="180" t="e">
        <f t="shared" si="2"/>
        <v>#DIV/0!</v>
      </c>
      <c r="L81" s="180"/>
    </row>
    <row r="82" spans="2:12" x14ac:dyDescent="0.25">
      <c r="B82" s="7"/>
      <c r="C82" s="7">
        <v>37</v>
      </c>
      <c r="D82" s="8"/>
      <c r="E82" s="8">
        <v>372</v>
      </c>
      <c r="F82" s="8" t="s">
        <v>117</v>
      </c>
      <c r="G82" s="191">
        <f>SUM(G83)</f>
        <v>0</v>
      </c>
      <c r="H82" s="4"/>
      <c r="I82" s="4"/>
      <c r="J82" s="184"/>
      <c r="K82" s="180" t="e">
        <f t="shared" si="2"/>
        <v>#DIV/0!</v>
      </c>
      <c r="L82" s="180"/>
    </row>
    <row r="83" spans="2:12" x14ac:dyDescent="0.25">
      <c r="B83" s="7"/>
      <c r="C83" s="7"/>
      <c r="D83" s="8">
        <v>372</v>
      </c>
      <c r="E83" s="8">
        <v>3722</v>
      </c>
      <c r="F83" s="8" t="s">
        <v>117</v>
      </c>
      <c r="G83" s="191"/>
      <c r="H83" s="4"/>
      <c r="I83" s="4"/>
      <c r="J83" s="184"/>
      <c r="K83" s="180" t="e">
        <f t="shared" si="2"/>
        <v>#DIV/0!</v>
      </c>
      <c r="L83" s="180"/>
    </row>
    <row r="84" spans="2:12" x14ac:dyDescent="0.25">
      <c r="B84" s="7"/>
      <c r="C84" s="7">
        <v>38</v>
      </c>
      <c r="D84" s="8"/>
      <c r="E84" s="8">
        <v>381</v>
      </c>
      <c r="F84" s="8" t="s">
        <v>251</v>
      </c>
      <c r="G84" s="191">
        <f>SUM(G85)</f>
        <v>1748.32</v>
      </c>
      <c r="H84" s="4">
        <f>SUM(H85)</f>
        <v>1755</v>
      </c>
      <c r="I84" s="4"/>
      <c r="J84" s="184">
        <f>SUM(J85)</f>
        <v>1755</v>
      </c>
      <c r="K84" s="180">
        <f t="shared" si="2"/>
        <v>100.38208108355451</v>
      </c>
      <c r="L84" s="180">
        <f t="shared" si="3"/>
        <v>100</v>
      </c>
    </row>
    <row r="85" spans="2:12" x14ac:dyDescent="0.25">
      <c r="B85" s="7"/>
      <c r="C85" s="7"/>
      <c r="D85" s="8">
        <v>381</v>
      </c>
      <c r="E85" s="8">
        <v>3812</v>
      </c>
      <c r="F85" s="8" t="s">
        <v>118</v>
      </c>
      <c r="G85" s="191">
        <v>1748.32</v>
      </c>
      <c r="H85" s="4">
        <v>1755</v>
      </c>
      <c r="I85" s="4"/>
      <c r="J85" s="184">
        <v>1755</v>
      </c>
      <c r="K85" s="180">
        <f t="shared" si="2"/>
        <v>100.38208108355451</v>
      </c>
      <c r="L85" s="180">
        <f t="shared" si="3"/>
        <v>100</v>
      </c>
    </row>
    <row r="86" spans="2:12" x14ac:dyDescent="0.25">
      <c r="B86" s="9">
        <v>4</v>
      </c>
      <c r="C86" s="10"/>
      <c r="D86" s="10"/>
      <c r="E86" s="10">
        <v>4</v>
      </c>
      <c r="F86" s="21" t="s">
        <v>5</v>
      </c>
      <c r="G86" s="192">
        <f>G87+G95</f>
        <v>130849.15</v>
      </c>
      <c r="H86" s="54">
        <f>H87+H95</f>
        <v>274514</v>
      </c>
      <c r="I86" s="54"/>
      <c r="J86" s="185">
        <f>J87+J95</f>
        <v>196255.65</v>
      </c>
      <c r="K86" s="183">
        <f t="shared" si="2"/>
        <v>149.98618638332769</v>
      </c>
      <c r="L86" s="183">
        <f t="shared" si="3"/>
        <v>71.492036836008367</v>
      </c>
    </row>
    <row r="87" spans="2:12" x14ac:dyDescent="0.25">
      <c r="B87" s="11"/>
      <c r="C87" s="11">
        <v>42</v>
      </c>
      <c r="D87" s="11"/>
      <c r="E87" s="11">
        <v>42</v>
      </c>
      <c r="F87" s="22" t="s">
        <v>119</v>
      </c>
      <c r="G87" s="191">
        <f>G88+G94</f>
        <v>9544.31</v>
      </c>
      <c r="H87" s="4">
        <f>H88+H94</f>
        <v>17600</v>
      </c>
      <c r="I87" s="5"/>
      <c r="J87" s="184">
        <f>J88+J94</f>
        <v>19344.21</v>
      </c>
      <c r="K87" s="180">
        <f t="shared" si="2"/>
        <v>202.67793062044296</v>
      </c>
      <c r="L87" s="180">
        <f t="shared" si="3"/>
        <v>109.91028409090909</v>
      </c>
    </row>
    <row r="88" spans="2:12" x14ac:dyDescent="0.25">
      <c r="B88" s="11"/>
      <c r="C88" s="11"/>
      <c r="D88" s="7">
        <v>422</v>
      </c>
      <c r="E88" s="7">
        <v>422</v>
      </c>
      <c r="F88" s="7" t="s">
        <v>120</v>
      </c>
      <c r="G88" s="191">
        <f>SUM(G89:G93)</f>
        <v>8730.74</v>
      </c>
      <c r="H88" s="4">
        <v>17600</v>
      </c>
      <c r="I88" s="5"/>
      <c r="J88" s="184">
        <f>SUM(J89:J93)</f>
        <v>18675.45</v>
      </c>
      <c r="K88" s="180">
        <f t="shared" si="2"/>
        <v>213.90454875531742</v>
      </c>
      <c r="L88" s="180">
        <f t="shared" si="3"/>
        <v>106.11051136363636</v>
      </c>
    </row>
    <row r="89" spans="2:12" x14ac:dyDescent="0.25">
      <c r="B89" s="11"/>
      <c r="C89" s="11"/>
      <c r="D89" s="7"/>
      <c r="E89" s="7">
        <v>4221</v>
      </c>
      <c r="F89" s="7" t="s">
        <v>121</v>
      </c>
      <c r="G89" s="191">
        <v>1165.5999999999999</v>
      </c>
      <c r="H89" s="4"/>
      <c r="I89" s="5"/>
      <c r="J89" s="184">
        <v>3368.2</v>
      </c>
      <c r="K89" s="180">
        <f t="shared" si="2"/>
        <v>288.9670555936857</v>
      </c>
      <c r="L89" s="180"/>
    </row>
    <row r="90" spans="2:12" x14ac:dyDescent="0.25">
      <c r="B90" s="11"/>
      <c r="C90" s="11"/>
      <c r="D90" s="7"/>
      <c r="E90" s="7">
        <v>4222</v>
      </c>
      <c r="F90" s="7" t="s">
        <v>252</v>
      </c>
      <c r="G90" s="191">
        <v>0</v>
      </c>
      <c r="H90" s="4"/>
      <c r="I90" s="5"/>
      <c r="J90" s="184">
        <v>3186.25</v>
      </c>
      <c r="K90" s="180" t="e">
        <f t="shared" si="2"/>
        <v>#DIV/0!</v>
      </c>
      <c r="L90" s="180"/>
    </row>
    <row r="91" spans="2:12" x14ac:dyDescent="0.25">
      <c r="B91" s="11"/>
      <c r="C91" s="11"/>
      <c r="D91" s="7"/>
      <c r="E91" s="7">
        <v>4223</v>
      </c>
      <c r="F91" s="220" t="s">
        <v>122</v>
      </c>
      <c r="G91" s="191">
        <v>0</v>
      </c>
      <c r="H91" s="4"/>
      <c r="I91" s="5"/>
      <c r="J91" s="184">
        <v>6683.5</v>
      </c>
      <c r="K91" s="180" t="e">
        <f t="shared" si="2"/>
        <v>#DIV/0!</v>
      </c>
      <c r="L91" s="180"/>
    </row>
    <row r="92" spans="2:12" x14ac:dyDescent="0.25">
      <c r="B92" s="11"/>
      <c r="C92" s="11"/>
      <c r="D92" s="7"/>
      <c r="E92" s="7">
        <v>4225</v>
      </c>
      <c r="F92" s="7" t="s">
        <v>123</v>
      </c>
      <c r="G92" s="191">
        <v>200</v>
      </c>
      <c r="H92" s="4"/>
      <c r="I92" s="5"/>
      <c r="J92" s="184"/>
      <c r="K92" s="180">
        <f t="shared" si="2"/>
        <v>0</v>
      </c>
      <c r="L92" s="180"/>
    </row>
    <row r="93" spans="2:12" x14ac:dyDescent="0.25">
      <c r="B93" s="11"/>
      <c r="C93" s="11"/>
      <c r="D93" s="7"/>
      <c r="E93" s="7">
        <v>4227</v>
      </c>
      <c r="F93" s="7" t="s">
        <v>124</v>
      </c>
      <c r="G93" s="191">
        <v>7365.14</v>
      </c>
      <c r="H93" s="4"/>
      <c r="I93" s="5"/>
      <c r="J93" s="184">
        <v>5437.5</v>
      </c>
      <c r="K93" s="180">
        <f t="shared" si="2"/>
        <v>73.827517195871366</v>
      </c>
      <c r="L93" s="180"/>
    </row>
    <row r="94" spans="2:12" x14ac:dyDescent="0.25">
      <c r="B94" s="11"/>
      <c r="C94" s="11"/>
      <c r="D94" s="7">
        <v>424</v>
      </c>
      <c r="E94" s="7">
        <v>4241</v>
      </c>
      <c r="F94" s="7" t="s">
        <v>125</v>
      </c>
      <c r="G94" s="191">
        <v>813.57</v>
      </c>
      <c r="H94" s="4"/>
      <c r="I94" s="5"/>
      <c r="J94" s="184">
        <v>668.76</v>
      </c>
      <c r="K94" s="180">
        <f t="shared" si="2"/>
        <v>82.200671116191586</v>
      </c>
      <c r="L94" s="180"/>
    </row>
    <row r="95" spans="2:12" x14ac:dyDescent="0.25">
      <c r="B95" s="11"/>
      <c r="C95" s="11">
        <v>45</v>
      </c>
      <c r="D95" s="7">
        <v>451</v>
      </c>
      <c r="E95" s="7">
        <v>451</v>
      </c>
      <c r="F95" s="7" t="s">
        <v>126</v>
      </c>
      <c r="G95" s="191">
        <v>121304.84</v>
      </c>
      <c r="H95" s="4">
        <v>256914</v>
      </c>
      <c r="I95" s="5"/>
      <c r="J95" s="184">
        <v>176911.44</v>
      </c>
      <c r="K95" s="180">
        <f t="shared" si="2"/>
        <v>145.84038031788344</v>
      </c>
      <c r="L95" s="180">
        <f t="shared" si="3"/>
        <v>68.860178892547694</v>
      </c>
    </row>
    <row r="96" spans="2:12" x14ac:dyDescent="0.25">
      <c r="B96" s="11"/>
      <c r="C96" s="11" t="s">
        <v>15</v>
      </c>
      <c r="D96" s="7"/>
      <c r="E96" s="7"/>
      <c r="F96" s="7"/>
      <c r="G96" s="191"/>
      <c r="H96" s="4"/>
      <c r="I96" s="5"/>
      <c r="J96" s="184"/>
      <c r="K96" s="180"/>
      <c r="L96" s="180"/>
    </row>
  </sheetData>
  <protectedRanges>
    <protectedRange algorithmName="SHA-512" hashValue="R8frfBQ/MhInQYm+jLEgMwgPwCkrGPIUaxyIFLRSCn/+fIsUU6bmJDax/r7gTh2PEAEvgODYwg0rRRjqSM/oww==" saltValue="tbZzHO5lCNHCDH5y3XGZag==" spinCount="100000" sqref="G14:G15" name="Range1_3"/>
    <protectedRange algorithmName="SHA-512" hashValue="R8frfBQ/MhInQYm+jLEgMwgPwCkrGPIUaxyIFLRSCn/+fIsUU6bmJDax/r7gTh2PEAEvgODYwg0rRRjqSM/oww==" saltValue="tbZzHO5lCNHCDH5y3XGZag==" spinCount="100000" sqref="F91" name="Range1_4"/>
  </protectedRanges>
  <mergeCells count="7">
    <mergeCell ref="B4:L4"/>
    <mergeCell ref="B2:L2"/>
    <mergeCell ref="B34:F34"/>
    <mergeCell ref="B35:F35"/>
    <mergeCell ref="B8:F8"/>
    <mergeCell ref="B9:F9"/>
    <mergeCell ref="B6:L6"/>
  </mergeCells>
  <conditionalFormatting sqref="G14:G15">
    <cfRule type="cellIs" dxfId="0" priority="1" operator="lessThan">
      <formula>-0.001</formula>
    </cfRule>
  </conditionalFormatting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3"/>
  <sheetViews>
    <sheetView zoomScaleNormal="100" workbookViewId="0">
      <selection activeCell="E15" sqref="E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257" t="s">
        <v>33</v>
      </c>
      <c r="C2" s="257"/>
      <c r="D2" s="257"/>
      <c r="E2" s="257"/>
      <c r="F2" s="257"/>
      <c r="G2" s="257"/>
      <c r="H2" s="25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249</v>
      </c>
      <c r="D4" s="32" t="s">
        <v>247</v>
      </c>
      <c r="E4" s="32" t="s">
        <v>64</v>
      </c>
      <c r="F4" s="32" t="s">
        <v>250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148</v>
      </c>
    </row>
    <row r="6" spans="2:8" x14ac:dyDescent="0.25">
      <c r="B6" s="6" t="s">
        <v>0</v>
      </c>
      <c r="C6" s="54">
        <f>C7+C9+C11+C13+C17</f>
        <v>1945959.56</v>
      </c>
      <c r="D6" s="54">
        <f>D7+D9+D11+D13+D17</f>
        <v>2411115.9300000002</v>
      </c>
      <c r="E6" s="55">
        <f t="shared" ref="E6" si="0">SUM(E7:E14)</f>
        <v>0</v>
      </c>
      <c r="F6" s="185">
        <f>F7+F9+F11+F13+F17</f>
        <v>2324955.0499999998</v>
      </c>
      <c r="G6" s="187">
        <f>F6/C6*100</f>
        <v>119.47602086859399</v>
      </c>
      <c r="H6" s="187">
        <f>F6/D6*100</f>
        <v>96.426514423136823</v>
      </c>
    </row>
    <row r="7" spans="2:8" x14ac:dyDescent="0.25">
      <c r="B7" s="22" t="s">
        <v>31</v>
      </c>
      <c r="C7" s="4">
        <f>C8</f>
        <v>27234.11</v>
      </c>
      <c r="D7" s="4">
        <f>D8</f>
        <v>153606</v>
      </c>
      <c r="E7" s="4"/>
      <c r="F7" s="184">
        <f>F8</f>
        <v>74011</v>
      </c>
      <c r="G7" s="187">
        <f t="shared" ref="G7:G24" si="1">F7/C7*100</f>
        <v>271.75846759817006</v>
      </c>
      <c r="H7" s="187">
        <f t="shared" ref="H7:H24" si="2">F7/D7*100</f>
        <v>48.182362668124945</v>
      </c>
    </row>
    <row r="8" spans="2:8" x14ac:dyDescent="0.25">
      <c r="B8" s="51" t="s">
        <v>83</v>
      </c>
      <c r="C8" s="4">
        <f>'Račun fin prema izvorima f'!C7</f>
        <v>27234.11</v>
      </c>
      <c r="D8" s="4">
        <f>D22</f>
        <v>153606</v>
      </c>
      <c r="E8" s="4"/>
      <c r="F8" s="184">
        <f>'Račun fin prema izvorima f'!F7</f>
        <v>74011</v>
      </c>
      <c r="G8" s="187">
        <f t="shared" si="1"/>
        <v>271.75846759817006</v>
      </c>
      <c r="H8" s="187">
        <f t="shared" si="2"/>
        <v>48.182362668124945</v>
      </c>
    </row>
    <row r="9" spans="2:8" x14ac:dyDescent="0.25">
      <c r="B9" s="52" t="s">
        <v>29</v>
      </c>
      <c r="C9" s="4">
        <f>C10</f>
        <v>64458.31</v>
      </c>
      <c r="D9" s="4">
        <f>D10</f>
        <v>66149</v>
      </c>
      <c r="E9" s="4"/>
      <c r="F9" s="184">
        <f>F10</f>
        <v>65594.990000000005</v>
      </c>
      <c r="G9" s="187">
        <f t="shared" si="1"/>
        <v>101.76343438107516</v>
      </c>
      <c r="H9" s="187">
        <f t="shared" si="2"/>
        <v>99.162481670168873</v>
      </c>
    </row>
    <row r="10" spans="2:8" x14ac:dyDescent="0.25">
      <c r="B10" s="52" t="s">
        <v>84</v>
      </c>
      <c r="C10" s="4">
        <f>'Račun fin prema izvorima f'!C8</f>
        <v>64458.31</v>
      </c>
      <c r="D10" s="4">
        <f>D24</f>
        <v>66149</v>
      </c>
      <c r="E10" s="4"/>
      <c r="F10" s="184">
        <f>'Račun fin prema izvorima f'!F8</f>
        <v>65594.990000000005</v>
      </c>
      <c r="G10" s="187">
        <f t="shared" si="1"/>
        <v>101.76343438107516</v>
      </c>
      <c r="H10" s="187">
        <f t="shared" si="2"/>
        <v>99.162481670168873</v>
      </c>
    </row>
    <row r="11" spans="2:8" x14ac:dyDescent="0.25">
      <c r="B11" s="22" t="s">
        <v>85</v>
      </c>
      <c r="C11" s="4">
        <f>C12</f>
        <v>224877</v>
      </c>
      <c r="D11" s="4">
        <f>D12</f>
        <v>198279.93</v>
      </c>
      <c r="E11" s="5"/>
      <c r="F11" s="184">
        <f>F12</f>
        <v>198278</v>
      </c>
      <c r="G11" s="187">
        <f t="shared" si="1"/>
        <v>88.171756115565401</v>
      </c>
      <c r="H11" s="187">
        <f t="shared" si="2"/>
        <v>99.99902662866586</v>
      </c>
    </row>
    <row r="12" spans="2:8" x14ac:dyDescent="0.25">
      <c r="B12" s="53" t="s">
        <v>73</v>
      </c>
      <c r="C12" s="4">
        <f>'Račun fin prema izvorima f'!C9</f>
        <v>224877</v>
      </c>
      <c r="D12" s="4">
        <f>D26</f>
        <v>198279.93</v>
      </c>
      <c r="E12" s="5"/>
      <c r="F12" s="184">
        <f>'Račun fin prema izvorima f'!F9</f>
        <v>198278</v>
      </c>
      <c r="G12" s="187">
        <f t="shared" si="1"/>
        <v>88.171756115565401</v>
      </c>
      <c r="H12" s="187">
        <f t="shared" si="2"/>
        <v>99.99902662866586</v>
      </c>
    </row>
    <row r="13" spans="2:8" x14ac:dyDescent="0.25">
      <c r="B13" s="22" t="s">
        <v>86</v>
      </c>
      <c r="C13" s="4">
        <f>SUM(C14:C16)</f>
        <v>1611798.1600000001</v>
      </c>
      <c r="D13" s="4">
        <f>SUM(D14:D16)</f>
        <v>1969053</v>
      </c>
      <c r="E13" s="5"/>
      <c r="F13" s="184">
        <f>SUM(F14:F16)</f>
        <v>1958969.97</v>
      </c>
      <c r="G13" s="187">
        <f t="shared" si="1"/>
        <v>121.53940974842654</v>
      </c>
      <c r="H13" s="187">
        <f t="shared" si="2"/>
        <v>99.487924906033513</v>
      </c>
    </row>
    <row r="14" spans="2:8" x14ac:dyDescent="0.25">
      <c r="B14" s="53" t="s">
        <v>87</v>
      </c>
      <c r="C14" s="4">
        <f>'Račun fin prema izvorima f'!C10</f>
        <v>90483</v>
      </c>
      <c r="D14" s="4">
        <f>D28</f>
        <v>0</v>
      </c>
      <c r="E14" s="5"/>
      <c r="F14" s="184">
        <f>'Račun fin prema izvorima f'!F10</f>
        <v>0</v>
      </c>
      <c r="G14" s="187">
        <f t="shared" si="1"/>
        <v>0</v>
      </c>
      <c r="H14" s="187" t="e">
        <f t="shared" si="2"/>
        <v>#DIV/0!</v>
      </c>
    </row>
    <row r="15" spans="2:8" x14ac:dyDescent="0.25">
      <c r="B15" s="22" t="s">
        <v>88</v>
      </c>
      <c r="C15" s="4">
        <f>'Račun fin prema izvorima f'!C11</f>
        <v>1481644.6</v>
      </c>
      <c r="D15" s="4">
        <f>D29</f>
        <v>1921595</v>
      </c>
      <c r="E15" s="5">
        <f t="shared" ref="E15" si="3">SUM(E16:E24)</f>
        <v>0</v>
      </c>
      <c r="F15" s="188">
        <f>'Račun fin prema izvorima f'!F11</f>
        <v>1911513.13</v>
      </c>
      <c r="G15" s="187">
        <f t="shared" si="1"/>
        <v>129.01293130619851</v>
      </c>
      <c r="H15" s="187">
        <f t="shared" si="2"/>
        <v>99.47533845581404</v>
      </c>
    </row>
    <row r="16" spans="2:8" ht="15.75" customHeight="1" x14ac:dyDescent="0.25">
      <c r="B16" s="22" t="s">
        <v>89</v>
      </c>
      <c r="C16" s="4">
        <f>'Račun fin prema izvorima f'!C12</f>
        <v>39670.559999999998</v>
      </c>
      <c r="D16" s="4">
        <f>D30</f>
        <v>47458</v>
      </c>
      <c r="E16" s="5"/>
      <c r="F16" s="184">
        <f>'Račun fin prema izvorima f'!F12</f>
        <v>47456.84</v>
      </c>
      <c r="G16" s="187">
        <f t="shared" si="1"/>
        <v>119.62735086169694</v>
      </c>
      <c r="H16" s="187">
        <f t="shared" si="2"/>
        <v>99.997555733490657</v>
      </c>
    </row>
    <row r="17" spans="2:8" ht="15.75" customHeight="1" x14ac:dyDescent="0.25">
      <c r="B17" s="22" t="s">
        <v>90</v>
      </c>
      <c r="C17" s="4">
        <f>C18</f>
        <v>17591.98</v>
      </c>
      <c r="D17" s="4">
        <f>D18</f>
        <v>24028</v>
      </c>
      <c r="E17" s="4"/>
      <c r="F17" s="184">
        <f>F18</f>
        <v>28101.09</v>
      </c>
      <c r="G17" s="187">
        <f t="shared" si="1"/>
        <v>159.73807382682338</v>
      </c>
      <c r="H17" s="187">
        <f t="shared" si="2"/>
        <v>116.95143166305976</v>
      </c>
    </row>
    <row r="18" spans="2:8" x14ac:dyDescent="0.25">
      <c r="B18" s="51" t="s">
        <v>91</v>
      </c>
      <c r="C18" s="4">
        <f>'Račun fin prema izvorima f'!C13</f>
        <v>17591.98</v>
      </c>
      <c r="D18" s="4">
        <f>D32</f>
        <v>24028</v>
      </c>
      <c r="E18" s="4"/>
      <c r="F18" s="184">
        <f>'Račun fin prema izvorima f'!F13</f>
        <v>28101.09</v>
      </c>
      <c r="G18" s="187">
        <f t="shared" si="1"/>
        <v>159.73807382682338</v>
      </c>
      <c r="H18" s="187">
        <f t="shared" si="2"/>
        <v>116.95143166305976</v>
      </c>
    </row>
    <row r="19" spans="2:8" x14ac:dyDescent="0.25">
      <c r="B19" s="51"/>
      <c r="C19" s="4"/>
      <c r="D19" s="4"/>
      <c r="E19" s="4"/>
      <c r="F19" s="184"/>
      <c r="G19" s="187"/>
      <c r="H19" s="187"/>
    </row>
    <row r="20" spans="2:8" x14ac:dyDescent="0.25">
      <c r="B20" s="57" t="s">
        <v>1</v>
      </c>
      <c r="C20" s="54">
        <f>C21+C23+C25+C27+C31</f>
        <v>1934953.47</v>
      </c>
      <c r="D20" s="54">
        <f>D21+D23+D25+D27+D31</f>
        <v>2411115.9300000002</v>
      </c>
      <c r="E20" s="54"/>
      <c r="F20" s="185">
        <f>F21+F23+F25+F27+F31</f>
        <v>2309449.34</v>
      </c>
      <c r="G20" s="189">
        <f t="shared" si="1"/>
        <v>119.35425713363537</v>
      </c>
      <c r="H20" s="189">
        <f t="shared" si="2"/>
        <v>95.783421745299478</v>
      </c>
    </row>
    <row r="21" spans="2:8" x14ac:dyDescent="0.25">
      <c r="B21" s="52" t="s">
        <v>31</v>
      </c>
      <c r="C21" s="4">
        <f>C22</f>
        <v>27234.11</v>
      </c>
      <c r="D21" s="4">
        <f>D22</f>
        <v>153606</v>
      </c>
      <c r="E21" s="4"/>
      <c r="F21" s="184">
        <f>F22</f>
        <v>74012.03</v>
      </c>
      <c r="G21" s="187">
        <f t="shared" si="1"/>
        <v>271.76224962005364</v>
      </c>
      <c r="H21" s="187">
        <f t="shared" si="2"/>
        <v>48.183033214848372</v>
      </c>
    </row>
    <row r="22" spans="2:8" x14ac:dyDescent="0.25">
      <c r="B22" s="22" t="s">
        <v>83</v>
      </c>
      <c r="C22" s="4">
        <f>'Račun fin prema izvorima f'!C16</f>
        <v>27234.11</v>
      </c>
      <c r="D22" s="4">
        <f>'Račun fin prema izvorima f'!D16</f>
        <v>153606</v>
      </c>
      <c r="E22" s="5"/>
      <c r="F22" s="184">
        <f>'Račun fin prema izvorima f'!F16</f>
        <v>74012.03</v>
      </c>
      <c r="G22" s="187">
        <f t="shared" si="1"/>
        <v>271.76224962005364</v>
      </c>
      <c r="H22" s="187">
        <f t="shared" si="2"/>
        <v>48.183033214848372</v>
      </c>
    </row>
    <row r="23" spans="2:8" x14ac:dyDescent="0.25">
      <c r="B23" s="53" t="s">
        <v>29</v>
      </c>
      <c r="C23" s="4">
        <f>C24</f>
        <v>63310.05</v>
      </c>
      <c r="D23" s="4">
        <f>D24</f>
        <v>66149</v>
      </c>
      <c r="E23" s="5"/>
      <c r="F23" s="184">
        <f>F24</f>
        <v>64134.869999999995</v>
      </c>
      <c r="G23" s="187">
        <f t="shared" si="1"/>
        <v>101.30282632852128</v>
      </c>
      <c r="H23" s="187">
        <f t="shared" si="2"/>
        <v>96.955161831622533</v>
      </c>
    </row>
    <row r="24" spans="2:8" x14ac:dyDescent="0.25">
      <c r="B24" s="22" t="s">
        <v>84</v>
      </c>
      <c r="C24" s="4">
        <f>'Račun fin prema izvorima f'!C17</f>
        <v>63310.05</v>
      </c>
      <c r="D24" s="4">
        <f>'Račun fin prema izvorima f'!D17</f>
        <v>66149</v>
      </c>
      <c r="E24" s="5"/>
      <c r="F24" s="184">
        <f>'Račun fin prema izvorima f'!F17</f>
        <v>64134.869999999995</v>
      </c>
      <c r="G24" s="187">
        <f t="shared" si="1"/>
        <v>101.30282632852128</v>
      </c>
      <c r="H24" s="187">
        <f t="shared" si="2"/>
        <v>96.955161831622533</v>
      </c>
    </row>
    <row r="25" spans="2:8" x14ac:dyDescent="0.25">
      <c r="B25" s="53" t="s">
        <v>85</v>
      </c>
      <c r="C25" s="64">
        <f>C26</f>
        <v>224877</v>
      </c>
      <c r="D25" s="4">
        <f>D26</f>
        <v>198279.93</v>
      </c>
      <c r="E25" s="5"/>
      <c r="F25" s="184">
        <f>F26</f>
        <v>198278</v>
      </c>
      <c r="G25" s="187">
        <f t="shared" ref="G25:G32" si="4">F25/C25*100</f>
        <v>88.171756115565401</v>
      </c>
      <c r="H25" s="187">
        <f t="shared" ref="H25:H32" si="5">F25/D25*100</f>
        <v>99.99902662866586</v>
      </c>
    </row>
    <row r="26" spans="2:8" x14ac:dyDescent="0.25">
      <c r="B26" s="11" t="s">
        <v>92</v>
      </c>
      <c r="C26" s="64">
        <f>'Račun fin prema izvorima f'!C18</f>
        <v>224877</v>
      </c>
      <c r="D26" s="4">
        <f>'Račun fin prema izvorima f'!D18</f>
        <v>198279.93</v>
      </c>
      <c r="E26" s="5"/>
      <c r="F26" s="184">
        <f>'Račun fin prema izvorima f'!F18</f>
        <v>198278</v>
      </c>
      <c r="G26" s="187">
        <f t="shared" si="4"/>
        <v>88.171756115565401</v>
      </c>
      <c r="H26" s="187">
        <f t="shared" si="5"/>
        <v>99.99902662866586</v>
      </c>
    </row>
    <row r="27" spans="2:8" x14ac:dyDescent="0.25">
      <c r="B27" s="28" t="s">
        <v>86</v>
      </c>
      <c r="C27" s="65">
        <f>SUM(C28:C30)</f>
        <v>1602967.2999999998</v>
      </c>
      <c r="D27" s="69">
        <f>SUM(D28:D30)</f>
        <v>1969053</v>
      </c>
      <c r="E27" s="28"/>
      <c r="F27" s="184">
        <f>SUM(F28:F30)</f>
        <v>1945332.25</v>
      </c>
      <c r="G27" s="187">
        <f t="shared" si="4"/>
        <v>121.35819925958566</v>
      </c>
      <c r="H27" s="187">
        <f t="shared" si="5"/>
        <v>98.795321913630559</v>
      </c>
    </row>
    <row r="28" spans="2:8" x14ac:dyDescent="0.25">
      <c r="B28" s="28" t="s">
        <v>87</v>
      </c>
      <c r="C28" s="62">
        <f>'Račun fin prema izvorima f'!C19</f>
        <v>90483</v>
      </c>
      <c r="D28" s="69">
        <f>'Račun fin prema izvorima f'!D10</f>
        <v>0</v>
      </c>
      <c r="E28" s="28"/>
      <c r="F28" s="184">
        <f>'Račun fin prema izvorima f'!F10</f>
        <v>0</v>
      </c>
      <c r="G28" s="187">
        <f t="shared" si="4"/>
        <v>0</v>
      </c>
      <c r="H28" s="187" t="e">
        <f t="shared" si="5"/>
        <v>#DIV/0!</v>
      </c>
    </row>
    <row r="29" spans="2:8" x14ac:dyDescent="0.25">
      <c r="B29" s="28" t="s">
        <v>88</v>
      </c>
      <c r="C29" s="66">
        <f>'Račun fin prema izvorima f'!C20</f>
        <v>1479285.38</v>
      </c>
      <c r="D29" s="68">
        <f>'Račun fin prema izvorima f'!D20</f>
        <v>1921595</v>
      </c>
      <c r="E29" s="67"/>
      <c r="F29" s="184">
        <f>'Račun fin prema izvorima f'!F20</f>
        <v>1910312.72</v>
      </c>
      <c r="G29" s="187">
        <f t="shared" si="4"/>
        <v>129.13753801852624</v>
      </c>
      <c r="H29" s="187">
        <f t="shared" si="5"/>
        <v>99.412868996848971</v>
      </c>
    </row>
    <row r="30" spans="2:8" x14ac:dyDescent="0.25">
      <c r="B30" s="28" t="s">
        <v>89</v>
      </c>
      <c r="C30" s="66">
        <f>'Račun fin prema izvorima f'!C21</f>
        <v>33198.92</v>
      </c>
      <c r="D30" s="68">
        <f>'Račun fin prema izvorima f'!D21</f>
        <v>47458</v>
      </c>
      <c r="E30" s="67"/>
      <c r="F30" s="184">
        <f>'Račun fin prema izvorima f'!F21</f>
        <v>35019.53</v>
      </c>
      <c r="G30" s="187">
        <f t="shared" si="4"/>
        <v>105.48394345358223</v>
      </c>
      <c r="H30" s="187">
        <f t="shared" si="5"/>
        <v>73.790572716928651</v>
      </c>
    </row>
    <row r="31" spans="2:8" x14ac:dyDescent="0.25">
      <c r="B31" s="28" t="s">
        <v>90</v>
      </c>
      <c r="C31" s="66">
        <f>C32</f>
        <v>16565.009999999998</v>
      </c>
      <c r="D31" s="68">
        <f>D32</f>
        <v>24028</v>
      </c>
      <c r="E31" s="67"/>
      <c r="F31" s="184">
        <f>F32</f>
        <v>27692.190000000002</v>
      </c>
      <c r="G31" s="187">
        <f t="shared" si="4"/>
        <v>167.17279373812636</v>
      </c>
      <c r="H31" s="187">
        <f t="shared" si="5"/>
        <v>115.24966705510241</v>
      </c>
    </row>
    <row r="32" spans="2:8" x14ac:dyDescent="0.25">
      <c r="B32" s="28" t="s">
        <v>91</v>
      </c>
      <c r="C32" s="66">
        <f>'Račun fin prema izvorima f'!C22</f>
        <v>16565.009999999998</v>
      </c>
      <c r="D32" s="68">
        <f>'Račun fin prema izvorima f'!D22</f>
        <v>24028</v>
      </c>
      <c r="E32" s="67"/>
      <c r="F32" s="184">
        <f>'Račun fin prema izvorima f'!F22</f>
        <v>27692.190000000002</v>
      </c>
      <c r="G32" s="187">
        <f t="shared" si="4"/>
        <v>167.17279373812636</v>
      </c>
      <c r="H32" s="187">
        <f t="shared" si="5"/>
        <v>115.24966705510241</v>
      </c>
    </row>
    <row r="33" spans="2:8" x14ac:dyDescent="0.25">
      <c r="B33" s="28"/>
      <c r="C33" s="66"/>
      <c r="D33" s="66"/>
      <c r="E33" s="67"/>
      <c r="F33" s="67"/>
      <c r="G33" s="28"/>
      <c r="H33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zoomScaleNormal="100" workbookViewId="0">
      <selection activeCell="F4" sqref="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257" t="s">
        <v>40</v>
      </c>
      <c r="C2" s="257"/>
      <c r="D2" s="257"/>
      <c r="E2" s="257"/>
      <c r="F2" s="257"/>
      <c r="G2" s="257"/>
      <c r="H2" s="25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249</v>
      </c>
      <c r="D4" s="32" t="s">
        <v>247</v>
      </c>
      <c r="E4" s="32" t="s">
        <v>64</v>
      </c>
      <c r="F4" s="32" t="s">
        <v>250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148</v>
      </c>
    </row>
    <row r="6" spans="2:8" ht="15.75" customHeight="1" x14ac:dyDescent="0.25">
      <c r="B6" s="6" t="s">
        <v>7</v>
      </c>
      <c r="C6" s="54">
        <f>C7</f>
        <v>1934953.47</v>
      </c>
      <c r="D6" s="54">
        <f>D7</f>
        <v>2411115.9300000002</v>
      </c>
      <c r="E6" s="55"/>
      <c r="F6" s="185">
        <f>F7</f>
        <v>2309449.34</v>
      </c>
      <c r="G6" s="189">
        <f>F6/C6*100</f>
        <v>119.35425713363537</v>
      </c>
      <c r="H6" s="189">
        <f>F6/D6*100</f>
        <v>95.783421745299478</v>
      </c>
    </row>
    <row r="7" spans="2:8" ht="15.75" customHeight="1" x14ac:dyDescent="0.25">
      <c r="B7" s="6" t="s">
        <v>79</v>
      </c>
      <c r="C7" s="4">
        <f>C8</f>
        <v>1934953.47</v>
      </c>
      <c r="D7" s="4">
        <f>D8</f>
        <v>2411115.9300000002</v>
      </c>
      <c r="E7" s="4"/>
      <c r="F7" s="184">
        <f>F8</f>
        <v>2309449.34</v>
      </c>
      <c r="G7" s="187">
        <f t="shared" ref="G7:G8" si="0">F7/C7*100</f>
        <v>119.35425713363537</v>
      </c>
      <c r="H7" s="187">
        <f t="shared" ref="H7:H8" si="1">F7/D7*100</f>
        <v>95.783421745299478</v>
      </c>
    </row>
    <row r="8" spans="2:8" x14ac:dyDescent="0.25">
      <c r="B8" s="13" t="s">
        <v>149</v>
      </c>
      <c r="C8" s="4">
        <f>'Račun fin prema izvorima f'!C15</f>
        <v>1934953.47</v>
      </c>
      <c r="D8" s="4">
        <f>'Račun fin prema izvorima f'!D15</f>
        <v>2411115.9300000002</v>
      </c>
      <c r="E8" s="4"/>
      <c r="F8" s="184">
        <f>'Račun fin prema izvorima f'!F15</f>
        <v>2309449.34</v>
      </c>
      <c r="G8" s="187">
        <f t="shared" si="0"/>
        <v>119.35425713363537</v>
      </c>
      <c r="H8" s="187">
        <f t="shared" si="1"/>
        <v>95.783421745299478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A7" workbookViewId="0">
      <selection activeCell="I21" sqref="I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 ht="15.7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5.6" customHeight="1" x14ac:dyDescent="0.25">
      <c r="B3" s="288" t="s">
        <v>53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</row>
    <row r="4" spans="2:12" ht="18" customHeight="1" x14ac:dyDescent="0.25">
      <c r="B4" s="288" t="s">
        <v>34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</row>
    <row r="5" spans="2:12" ht="15.75" customHeight="1" x14ac:dyDescent="0.25">
      <c r="B5" s="15"/>
      <c r="C5" s="15"/>
      <c r="D5" s="15"/>
      <c r="E5" s="15"/>
      <c r="F5" s="15"/>
      <c r="G5" s="15"/>
      <c r="H5" s="15"/>
      <c r="I5" s="15"/>
      <c r="J5" s="3"/>
      <c r="K5" s="3"/>
      <c r="L5" s="3"/>
    </row>
    <row r="6" spans="2:12" ht="18" x14ac:dyDescent="0.25">
      <c r="B6" s="39"/>
      <c r="C6" s="39"/>
      <c r="D6" s="39"/>
      <c r="E6" s="39"/>
      <c r="F6" s="39"/>
      <c r="G6" s="39"/>
      <c r="H6" s="39"/>
      <c r="I6" s="39"/>
      <c r="J6" s="40"/>
      <c r="K6" s="40"/>
      <c r="L6" s="40"/>
    </row>
    <row r="7" spans="2:12" ht="29.25" customHeight="1" x14ac:dyDescent="0.25">
      <c r="B7" s="282" t="s">
        <v>6</v>
      </c>
      <c r="C7" s="283"/>
      <c r="D7" s="283"/>
      <c r="E7" s="283"/>
      <c r="F7" s="284"/>
      <c r="G7" s="34" t="s">
        <v>62</v>
      </c>
      <c r="H7" s="34" t="s">
        <v>63</v>
      </c>
      <c r="I7" s="34" t="s">
        <v>64</v>
      </c>
      <c r="J7" s="34" t="s">
        <v>65</v>
      </c>
      <c r="K7" s="34" t="s">
        <v>42</v>
      </c>
      <c r="L7" s="34" t="s">
        <v>42</v>
      </c>
    </row>
    <row r="8" spans="2:12" s="27" customFormat="1" ht="11.25" x14ac:dyDescent="0.2">
      <c r="B8" s="285">
        <v>1</v>
      </c>
      <c r="C8" s="286"/>
      <c r="D8" s="286"/>
      <c r="E8" s="286"/>
      <c r="F8" s="287"/>
      <c r="G8" s="35">
        <v>2</v>
      </c>
      <c r="H8" s="35">
        <v>3</v>
      </c>
      <c r="I8" s="35">
        <v>4</v>
      </c>
      <c r="J8" s="35">
        <v>5</v>
      </c>
      <c r="K8" s="35" t="s">
        <v>18</v>
      </c>
      <c r="L8" s="35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8"/>
      <c r="K9" s="28"/>
      <c r="L9" s="28"/>
    </row>
    <row r="10" spans="2:12" x14ac:dyDescent="0.25">
      <c r="B10" s="6"/>
      <c r="C10" s="11">
        <v>84</v>
      </c>
      <c r="D10" s="11"/>
      <c r="E10" s="11"/>
      <c r="F10" s="11" t="s">
        <v>13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9" t="s">
        <v>35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9" t="s">
        <v>36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24</v>
      </c>
      <c r="F13" s="13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10"/>
      <c r="D14" s="10"/>
      <c r="E14" s="10"/>
      <c r="F14" s="21" t="s">
        <v>9</v>
      </c>
      <c r="G14" s="4"/>
      <c r="H14" s="4"/>
      <c r="I14" s="4"/>
      <c r="J14" s="28"/>
      <c r="K14" s="28"/>
      <c r="L14" s="28"/>
    </row>
    <row r="15" spans="2:12" ht="25.5" x14ac:dyDescent="0.25">
      <c r="B15" s="11"/>
      <c r="C15" s="11">
        <v>54</v>
      </c>
      <c r="D15" s="11"/>
      <c r="E15" s="11"/>
      <c r="F15" s="22" t="s">
        <v>14</v>
      </c>
      <c r="G15" s="4"/>
      <c r="H15" s="4"/>
      <c r="I15" s="5"/>
      <c r="J15" s="28"/>
      <c r="K15" s="28"/>
      <c r="L15" s="28"/>
    </row>
    <row r="16" spans="2:12" ht="63.75" x14ac:dyDescent="0.25">
      <c r="B16" s="11"/>
      <c r="C16" s="11"/>
      <c r="D16" s="11">
        <v>541</v>
      </c>
      <c r="E16" s="29"/>
      <c r="F16" s="29" t="s">
        <v>37</v>
      </c>
      <c r="G16" s="4"/>
      <c r="H16" s="4"/>
      <c r="I16" s="5"/>
      <c r="J16" s="28"/>
      <c r="K16" s="28"/>
      <c r="L16" s="28"/>
    </row>
    <row r="17" spans="2:12" ht="38.25" x14ac:dyDescent="0.25">
      <c r="B17" s="11"/>
      <c r="C17" s="11"/>
      <c r="D17" s="11"/>
      <c r="E17" s="29">
        <v>5413</v>
      </c>
      <c r="F17" s="29" t="s">
        <v>38</v>
      </c>
      <c r="G17" s="4"/>
      <c r="H17" s="4"/>
      <c r="I17" s="5"/>
      <c r="J17" s="28"/>
      <c r="K17" s="28"/>
      <c r="L17" s="28"/>
    </row>
    <row r="18" spans="2:12" x14ac:dyDescent="0.25">
      <c r="B18" s="12"/>
      <c r="C18" s="10"/>
      <c r="D18" s="10"/>
      <c r="E18" s="10"/>
      <c r="F18" s="21" t="s">
        <v>24</v>
      </c>
      <c r="G18" s="4"/>
      <c r="H18" s="4"/>
      <c r="I18" s="4"/>
      <c r="J18" s="28"/>
      <c r="K18" s="28"/>
      <c r="L18" s="28"/>
    </row>
  </sheetData>
  <mergeCells count="4">
    <mergeCell ref="B7:F7"/>
    <mergeCell ref="B4:L4"/>
    <mergeCell ref="B8:F8"/>
    <mergeCell ref="B3:L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4"/>
  <sheetViews>
    <sheetView zoomScaleNormal="100" workbookViewId="0">
      <selection activeCell="C15" sqref="C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257" t="s">
        <v>39</v>
      </c>
      <c r="C2" s="257"/>
      <c r="D2" s="257"/>
      <c r="E2" s="257"/>
      <c r="F2" s="257"/>
      <c r="G2" s="257"/>
      <c r="H2" s="25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249</v>
      </c>
      <c r="D4" s="32" t="s">
        <v>247</v>
      </c>
      <c r="E4" s="32" t="s">
        <v>64</v>
      </c>
      <c r="F4" s="32" t="s">
        <v>246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148</v>
      </c>
    </row>
    <row r="6" spans="2:8" x14ac:dyDescent="0.25">
      <c r="B6" s="6" t="s">
        <v>71</v>
      </c>
      <c r="C6" s="54">
        <f>SUM(C7:C14)</f>
        <v>1945959.56</v>
      </c>
      <c r="D6" s="54">
        <f>SUM(D7:D13)</f>
        <v>2411115.9300000002</v>
      </c>
      <c r="E6" s="55">
        <f>SUM(E7:E13)</f>
        <v>0</v>
      </c>
      <c r="F6" s="170">
        <f>SUM(F7:F13)</f>
        <v>2324955.0499999998</v>
      </c>
      <c r="G6" s="171">
        <f>F6/C6*100</f>
        <v>119.47602086859399</v>
      </c>
      <c r="H6" s="171">
        <f>F6/D6*100</f>
        <v>96.426514423136823</v>
      </c>
    </row>
    <row r="7" spans="2:8" x14ac:dyDescent="0.25">
      <c r="B7" s="22" t="s">
        <v>30</v>
      </c>
      <c r="C7" s="4">
        <v>27234.11</v>
      </c>
      <c r="D7" s="4">
        <f>'Izvještaj po programskoj'!F8</f>
        <v>153606</v>
      </c>
      <c r="E7" s="4"/>
      <c r="F7" s="172">
        <v>74011</v>
      </c>
      <c r="G7" s="66">
        <f t="shared" ref="G7:G22" si="0">F7/C7*100</f>
        <v>271.75846759817006</v>
      </c>
      <c r="H7" s="66">
        <f t="shared" ref="H7:H22" si="1">F7/D7*100</f>
        <v>48.182362668124945</v>
      </c>
    </row>
    <row r="8" spans="2:8" x14ac:dyDescent="0.25">
      <c r="B8" s="51" t="s">
        <v>72</v>
      </c>
      <c r="C8" s="4">
        <v>64458.31</v>
      </c>
      <c r="D8" s="4">
        <f>'Izvještaj po programskoj'!F9</f>
        <v>66149</v>
      </c>
      <c r="E8" s="4"/>
      <c r="F8" s="172">
        <v>65594.990000000005</v>
      </c>
      <c r="G8" s="66">
        <f t="shared" si="0"/>
        <v>101.76343438107516</v>
      </c>
      <c r="H8" s="66">
        <f t="shared" si="1"/>
        <v>99.162481670168873</v>
      </c>
    </row>
    <row r="9" spans="2:8" x14ac:dyDescent="0.25">
      <c r="B9" s="52" t="s">
        <v>73</v>
      </c>
      <c r="C9" s="4">
        <v>224877</v>
      </c>
      <c r="D9" s="4">
        <f>'Izvještaj po programskoj'!F10</f>
        <v>198279.93</v>
      </c>
      <c r="E9" s="4"/>
      <c r="F9" s="172">
        <v>198278</v>
      </c>
      <c r="G9" s="66">
        <f t="shared" si="0"/>
        <v>88.171756115565401</v>
      </c>
      <c r="H9" s="66">
        <f t="shared" si="1"/>
        <v>99.99902662866586</v>
      </c>
    </row>
    <row r="10" spans="2:8" x14ac:dyDescent="0.25">
      <c r="B10" s="52" t="s">
        <v>74</v>
      </c>
      <c r="C10" s="4">
        <v>90483</v>
      </c>
      <c r="D10" s="4">
        <f>'Izvještaj po programskoj'!F11</f>
        <v>0</v>
      </c>
      <c r="E10" s="4"/>
      <c r="F10" s="172">
        <v>0</v>
      </c>
      <c r="G10" s="66">
        <f>F10/C10*100</f>
        <v>0</v>
      </c>
      <c r="H10" s="66" t="e">
        <f>F10/D10*100</f>
        <v>#DIV/0!</v>
      </c>
    </row>
    <row r="11" spans="2:8" x14ac:dyDescent="0.25">
      <c r="B11" s="53" t="s">
        <v>75</v>
      </c>
      <c r="C11" s="4">
        <v>1481644.6</v>
      </c>
      <c r="D11" s="4">
        <f>'Izvještaj po programskoj'!F12</f>
        <v>1921595</v>
      </c>
      <c r="E11" s="5"/>
      <c r="F11" s="172">
        <v>1911513.13</v>
      </c>
      <c r="G11" s="66">
        <f t="shared" si="0"/>
        <v>129.01293130619851</v>
      </c>
      <c r="H11" s="66">
        <f t="shared" si="1"/>
        <v>99.47533845581404</v>
      </c>
    </row>
    <row r="12" spans="2:8" x14ac:dyDescent="0.25">
      <c r="B12" s="22" t="s">
        <v>76</v>
      </c>
      <c r="C12" s="4">
        <v>39670.559999999998</v>
      </c>
      <c r="D12" s="4">
        <f>'Izvještaj po programskoj'!F13</f>
        <v>47458</v>
      </c>
      <c r="E12" s="5"/>
      <c r="F12" s="172">
        <v>47456.84</v>
      </c>
      <c r="G12" s="66">
        <f t="shared" si="0"/>
        <v>119.62735086169694</v>
      </c>
      <c r="H12" s="66">
        <f t="shared" si="1"/>
        <v>99.997555733490657</v>
      </c>
    </row>
    <row r="13" spans="2:8" x14ac:dyDescent="0.25">
      <c r="B13" s="53" t="s">
        <v>77</v>
      </c>
      <c r="C13" s="4">
        <v>17591.98</v>
      </c>
      <c r="D13" s="4">
        <f>'Izvještaj po programskoj'!F14</f>
        <v>24028</v>
      </c>
      <c r="E13" s="5"/>
      <c r="F13" s="172">
        <v>28101.09</v>
      </c>
      <c r="G13" s="66">
        <f>F13/C13*100</f>
        <v>159.73807382682338</v>
      </c>
      <c r="H13" s="66">
        <f t="shared" si="1"/>
        <v>116.95143166305976</v>
      </c>
    </row>
    <row r="14" spans="2:8" x14ac:dyDescent="0.25">
      <c r="B14" s="11"/>
      <c r="C14" s="4"/>
      <c r="D14" s="4"/>
      <c r="E14" s="5"/>
      <c r="F14" s="172"/>
      <c r="G14" s="66"/>
      <c r="H14" s="66"/>
    </row>
    <row r="15" spans="2:8" x14ac:dyDescent="0.25">
      <c r="B15" s="63" t="s">
        <v>78</v>
      </c>
      <c r="C15" s="54">
        <f>SUM(C16:C23)</f>
        <v>1934953.47</v>
      </c>
      <c r="D15" s="54">
        <f>SUM(D16:D22)</f>
        <v>2411115.9300000002</v>
      </c>
      <c r="E15" s="55">
        <f t="shared" ref="E15" si="2">SUM(E16:E22)</f>
        <v>0</v>
      </c>
      <c r="F15" s="170">
        <f>SUM(F16:F22)</f>
        <v>2309449.34</v>
      </c>
      <c r="G15" s="171">
        <f t="shared" si="0"/>
        <v>119.35425713363537</v>
      </c>
      <c r="H15" s="171">
        <f t="shared" si="1"/>
        <v>95.783421745299478</v>
      </c>
    </row>
    <row r="16" spans="2:8" ht="15.75" customHeight="1" x14ac:dyDescent="0.25">
      <c r="B16" s="11" t="s">
        <v>30</v>
      </c>
      <c r="C16" s="4">
        <v>27234.11</v>
      </c>
      <c r="D16" s="4">
        <f>'Izvještaj po programskoj'!F8</f>
        <v>153606</v>
      </c>
      <c r="E16" s="5"/>
      <c r="F16" s="172">
        <f>'Izvještaj po programskoj'!G8</f>
        <v>74012.03</v>
      </c>
      <c r="G16" s="66">
        <f t="shared" si="0"/>
        <v>271.76224962005364</v>
      </c>
      <c r="H16" s="66">
        <f t="shared" si="1"/>
        <v>48.183033214848372</v>
      </c>
    </row>
    <row r="17" spans="2:8" ht="15.75" customHeight="1" x14ac:dyDescent="0.25">
      <c r="B17" s="11" t="s">
        <v>72</v>
      </c>
      <c r="C17" s="4">
        <v>63310.05</v>
      </c>
      <c r="D17" s="4">
        <f>'Izvještaj po programskoj'!F9</f>
        <v>66149</v>
      </c>
      <c r="E17" s="4"/>
      <c r="F17" s="172">
        <f>'Izvještaj po programskoj'!G9</f>
        <v>64134.869999999995</v>
      </c>
      <c r="G17" s="66">
        <f t="shared" si="0"/>
        <v>101.30282632852128</v>
      </c>
      <c r="H17" s="66">
        <f t="shared" si="1"/>
        <v>96.955161831622533</v>
      </c>
    </row>
    <row r="18" spans="2:8" x14ac:dyDescent="0.25">
      <c r="B18" s="51" t="s">
        <v>73</v>
      </c>
      <c r="C18" s="4">
        <v>224877</v>
      </c>
      <c r="D18" s="4">
        <f>'Izvještaj po programskoj'!F10</f>
        <v>198279.93</v>
      </c>
      <c r="E18" s="4"/>
      <c r="F18" s="172">
        <f>'Izvještaj po programskoj'!G10</f>
        <v>198278</v>
      </c>
      <c r="G18" s="66">
        <f t="shared" si="0"/>
        <v>88.171756115565401</v>
      </c>
      <c r="H18" s="66">
        <f t="shared" si="1"/>
        <v>99.99902662866586</v>
      </c>
    </row>
    <row r="19" spans="2:8" x14ac:dyDescent="0.25">
      <c r="B19" s="52" t="s">
        <v>74</v>
      </c>
      <c r="C19" s="4">
        <v>90483</v>
      </c>
      <c r="D19" s="4">
        <v>0</v>
      </c>
      <c r="E19" s="4"/>
      <c r="F19" s="172">
        <f>'Izvještaj po programskoj'!G11</f>
        <v>0</v>
      </c>
      <c r="G19" s="66">
        <f t="shared" si="0"/>
        <v>0</v>
      </c>
      <c r="H19" s="66" t="e">
        <f t="shared" si="1"/>
        <v>#DIV/0!</v>
      </c>
    </row>
    <row r="20" spans="2:8" x14ac:dyDescent="0.25">
      <c r="B20" s="22" t="s">
        <v>75</v>
      </c>
      <c r="C20" s="4">
        <v>1479285.38</v>
      </c>
      <c r="D20" s="4">
        <f>'Izvještaj po programskoj'!F12</f>
        <v>1921595</v>
      </c>
      <c r="E20" s="5"/>
      <c r="F20" s="172">
        <f>'Izvještaj po programskoj'!G12</f>
        <v>1910312.72</v>
      </c>
      <c r="G20" s="66">
        <f t="shared" si="0"/>
        <v>129.13753801852624</v>
      </c>
      <c r="H20" s="66">
        <f t="shared" si="1"/>
        <v>99.412868996848971</v>
      </c>
    </row>
    <row r="21" spans="2:8" x14ac:dyDescent="0.25">
      <c r="B21" s="53" t="s">
        <v>76</v>
      </c>
      <c r="C21" s="4">
        <v>33198.92</v>
      </c>
      <c r="D21" s="4">
        <f>'Izvještaj po programskoj'!F13</f>
        <v>47458</v>
      </c>
      <c r="E21" s="5"/>
      <c r="F21" s="172">
        <f>'Izvještaj po programskoj'!G13</f>
        <v>35019.53</v>
      </c>
      <c r="G21" s="66">
        <f t="shared" si="0"/>
        <v>105.48394345358223</v>
      </c>
      <c r="H21" s="66">
        <f t="shared" si="1"/>
        <v>73.790572716928651</v>
      </c>
    </row>
    <row r="22" spans="2:8" x14ac:dyDescent="0.25">
      <c r="B22" s="22" t="s">
        <v>77</v>
      </c>
      <c r="C22" s="4">
        <v>16565.009999999998</v>
      </c>
      <c r="D22" s="4">
        <f>'Izvještaj po programskoj'!F14</f>
        <v>24028</v>
      </c>
      <c r="E22" s="5"/>
      <c r="F22" s="172">
        <f>'Izvještaj po programskoj'!G14</f>
        <v>27692.190000000002</v>
      </c>
      <c r="G22" s="66">
        <f t="shared" si="0"/>
        <v>167.17279373812636</v>
      </c>
      <c r="H22" s="66">
        <f t="shared" si="1"/>
        <v>115.24966705510241</v>
      </c>
    </row>
    <row r="23" spans="2:8" x14ac:dyDescent="0.25">
      <c r="B23" s="53"/>
      <c r="C23" s="4"/>
      <c r="D23" s="4"/>
      <c r="E23" s="5"/>
      <c r="F23" s="172"/>
      <c r="G23" s="66"/>
      <c r="H23" s="66"/>
    </row>
    <row r="24" spans="2:8" x14ac:dyDescent="0.25">
      <c r="B24" s="11" t="s">
        <v>15</v>
      </c>
      <c r="C24" s="4"/>
      <c r="D24" s="4"/>
      <c r="E24" s="5"/>
      <c r="F24" s="28"/>
      <c r="G24" s="28"/>
      <c r="H24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12" sqref="K12"/>
    </sheetView>
  </sheetViews>
  <sheetFormatPr defaultRowHeight="15" x14ac:dyDescent="0.25"/>
  <cols>
    <col min="4" max="4" width="7" customWidth="1"/>
    <col min="5" max="5" width="25.140625" customWidth="1"/>
    <col min="6" max="8" width="25.28515625" customWidth="1"/>
    <col min="9" max="9" width="15.7109375" customWidth="1"/>
  </cols>
  <sheetData>
    <row r="2" spans="2:18" ht="15.75" x14ac:dyDescent="0.25">
      <c r="B2" s="257" t="s">
        <v>10</v>
      </c>
      <c r="C2" s="257"/>
      <c r="D2" s="257"/>
      <c r="E2" s="257"/>
      <c r="F2" s="257"/>
      <c r="G2" s="257"/>
      <c r="H2" s="257"/>
      <c r="I2" s="257"/>
      <c r="J2" s="30"/>
      <c r="K2" s="30"/>
      <c r="L2" s="30"/>
      <c r="M2" s="30"/>
      <c r="N2" s="30"/>
      <c r="O2" s="30"/>
      <c r="P2" s="30"/>
      <c r="Q2" s="30"/>
      <c r="R2" s="30"/>
    </row>
    <row r="3" spans="2:18" s="31" customFormat="1" ht="15.75" x14ac:dyDescent="0.25">
      <c r="B3" s="290" t="s">
        <v>54</v>
      </c>
      <c r="C3" s="290"/>
      <c r="D3" s="290"/>
      <c r="E3" s="290"/>
      <c r="F3" s="290"/>
      <c r="G3" s="290"/>
      <c r="H3" s="290"/>
      <c r="I3" s="290"/>
    </row>
    <row r="4" spans="2:18" s="31" customFormat="1" ht="15.75" x14ac:dyDescent="0.25">
      <c r="B4" s="50"/>
      <c r="C4" s="50"/>
      <c r="D4" s="50"/>
      <c r="E4" s="50"/>
      <c r="F4" s="50"/>
      <c r="G4" s="50"/>
      <c r="H4" s="50"/>
      <c r="I4" s="50"/>
    </row>
    <row r="5" spans="2:18" ht="25.5" x14ac:dyDescent="0.25">
      <c r="B5" s="282" t="s">
        <v>6</v>
      </c>
      <c r="C5" s="283"/>
      <c r="D5" s="283"/>
      <c r="E5" s="284"/>
      <c r="F5" s="32" t="s">
        <v>63</v>
      </c>
      <c r="G5" s="32" t="s">
        <v>64</v>
      </c>
      <c r="H5" s="32" t="s">
        <v>68</v>
      </c>
      <c r="I5" s="32" t="s">
        <v>42</v>
      </c>
    </row>
    <row r="6" spans="2:18" s="27" customFormat="1" ht="11.25" customHeight="1" x14ac:dyDescent="0.2">
      <c r="B6" s="285">
        <v>1</v>
      </c>
      <c r="C6" s="286"/>
      <c r="D6" s="286"/>
      <c r="E6" s="287"/>
      <c r="F6" s="33">
        <v>2</v>
      </c>
      <c r="G6" s="33">
        <v>3</v>
      </c>
      <c r="H6" s="33">
        <v>4</v>
      </c>
      <c r="I6" s="33" t="s">
        <v>41</v>
      </c>
    </row>
    <row r="7" spans="2:18" ht="27" customHeight="1" x14ac:dyDescent="0.25">
      <c r="B7" s="289">
        <v>102</v>
      </c>
      <c r="C7" s="289"/>
      <c r="D7" s="289"/>
      <c r="E7" s="37" t="s">
        <v>81</v>
      </c>
      <c r="F7" s="4"/>
      <c r="G7" s="4"/>
      <c r="H7" s="4"/>
      <c r="I7" s="4"/>
    </row>
    <row r="8" spans="2:18" ht="33" customHeight="1" x14ac:dyDescent="0.25">
      <c r="B8" s="289">
        <v>10202</v>
      </c>
      <c r="C8" s="289"/>
      <c r="D8" s="289"/>
      <c r="E8" s="37" t="s">
        <v>82</v>
      </c>
      <c r="F8" s="4"/>
      <c r="G8" s="4"/>
      <c r="H8" s="4"/>
      <c r="I8" s="4"/>
    </row>
    <row r="9" spans="2:18" x14ac:dyDescent="0.25">
      <c r="B9" s="289"/>
      <c r="C9" s="289"/>
      <c r="D9" s="289"/>
      <c r="E9" s="37"/>
      <c r="F9" s="28"/>
      <c r="G9" s="28"/>
      <c r="H9" s="28"/>
      <c r="I9" s="28"/>
    </row>
    <row r="10" spans="2:18" x14ac:dyDescent="0.25">
      <c r="B10" s="291"/>
      <c r="C10" s="292"/>
      <c r="D10" s="293"/>
      <c r="E10" s="28"/>
      <c r="F10" s="28"/>
      <c r="G10" s="28"/>
      <c r="H10" s="28"/>
      <c r="I10" s="28"/>
    </row>
    <row r="11" spans="2:18" x14ac:dyDescent="0.25">
      <c r="B11" s="291"/>
      <c r="C11" s="292"/>
      <c r="D11" s="293"/>
      <c r="E11" s="28"/>
      <c r="F11" s="28"/>
      <c r="G11" s="28"/>
      <c r="H11" s="28"/>
      <c r="I11" s="28"/>
    </row>
    <row r="12" spans="2:18" x14ac:dyDescent="0.25">
      <c r="B12" s="291"/>
      <c r="C12" s="292"/>
      <c r="D12" s="293"/>
      <c r="E12" s="28"/>
      <c r="F12" s="28"/>
      <c r="G12" s="28"/>
      <c r="H12" s="28"/>
      <c r="I12" s="28"/>
    </row>
    <row r="13" spans="2:18" x14ac:dyDescent="0.25">
      <c r="B13" s="291"/>
      <c r="C13" s="292"/>
      <c r="D13" s="293"/>
      <c r="E13" s="28"/>
      <c r="F13" s="28"/>
      <c r="G13" s="28"/>
      <c r="H13" s="28"/>
      <c r="I13" s="28"/>
    </row>
    <row r="14" spans="2:18" x14ac:dyDescent="0.25">
      <c r="B14" s="291"/>
      <c r="C14" s="292"/>
      <c r="D14" s="293"/>
      <c r="E14" s="28"/>
      <c r="F14" s="28"/>
      <c r="G14" s="28"/>
      <c r="H14" s="28"/>
      <c r="I14" s="28"/>
    </row>
  </sheetData>
  <mergeCells count="12">
    <mergeCell ref="B14:D14"/>
    <mergeCell ref="B9:D9"/>
    <mergeCell ref="B10:D10"/>
    <mergeCell ref="B11:D11"/>
    <mergeCell ref="B12:D12"/>
    <mergeCell ref="B13:D13"/>
    <mergeCell ref="B8:D8"/>
    <mergeCell ref="B3:I3"/>
    <mergeCell ref="B2:I2"/>
    <mergeCell ref="B5:E5"/>
    <mergeCell ref="B6:E6"/>
    <mergeCell ref="B7:D7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217"/>
  <sheetViews>
    <sheetView tabSelected="1" zoomScaleNormal="100" workbookViewId="0">
      <selection activeCell="H19" sqref="H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8.85546875" customWidth="1"/>
    <col min="6" max="7" width="25.28515625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"/>
      <c r="G1" s="2"/>
      <c r="H1" s="3"/>
    </row>
    <row r="2" spans="2:8" ht="15.75" x14ac:dyDescent="0.25">
      <c r="B2" s="340" t="s">
        <v>55</v>
      </c>
      <c r="C2" s="340"/>
      <c r="D2" s="340"/>
      <c r="E2" s="340"/>
      <c r="F2" s="340"/>
      <c r="G2" s="340"/>
      <c r="H2" s="340"/>
    </row>
    <row r="3" spans="2:8" ht="18" x14ac:dyDescent="0.25">
      <c r="B3" s="39"/>
      <c r="C3" s="39"/>
      <c r="D3" s="39"/>
      <c r="E3" s="39"/>
      <c r="F3" s="39"/>
      <c r="G3" s="39"/>
      <c r="H3" s="40"/>
    </row>
    <row r="4" spans="2:8" ht="25.5" x14ac:dyDescent="0.25">
      <c r="B4" s="341" t="s">
        <v>6</v>
      </c>
      <c r="C4" s="342"/>
      <c r="D4" s="342"/>
      <c r="E4" s="343"/>
      <c r="F4" s="173" t="s">
        <v>245</v>
      </c>
      <c r="G4" s="173" t="s">
        <v>246</v>
      </c>
      <c r="H4" s="173" t="s">
        <v>42</v>
      </c>
    </row>
    <row r="5" spans="2:8" s="27" customFormat="1" ht="22.15" customHeight="1" x14ac:dyDescent="0.2">
      <c r="B5" s="344">
        <v>1</v>
      </c>
      <c r="C5" s="345"/>
      <c r="D5" s="345"/>
      <c r="E5" s="346"/>
      <c r="F5" s="174">
        <v>2</v>
      </c>
      <c r="G5" s="174">
        <v>4</v>
      </c>
      <c r="H5" s="174" t="s">
        <v>41</v>
      </c>
    </row>
    <row r="6" spans="2:8" s="27" customFormat="1" ht="19.899999999999999" customHeight="1" x14ac:dyDescent="0.2">
      <c r="B6" s="175">
        <v>18651</v>
      </c>
      <c r="C6" s="351" t="s">
        <v>227</v>
      </c>
      <c r="D6" s="351"/>
      <c r="E6" s="352"/>
      <c r="F6" s="176"/>
      <c r="G6" s="174"/>
      <c r="H6" s="174"/>
    </row>
    <row r="7" spans="2:8" s="27" customFormat="1" ht="19.899999999999999" customHeight="1" x14ac:dyDescent="0.2">
      <c r="B7" s="350" t="s">
        <v>226</v>
      </c>
      <c r="C7" s="345"/>
      <c r="D7" s="345"/>
      <c r="E7" s="346"/>
      <c r="F7" s="177">
        <f t="shared" ref="F7:G7" si="0">SUM(F8:F14)</f>
        <v>2411115.9300000002</v>
      </c>
      <c r="G7" s="178">
        <f t="shared" si="0"/>
        <v>2309449.34</v>
      </c>
      <c r="H7" s="179">
        <f t="shared" ref="H7:H19" si="1">G7/F7*100</f>
        <v>95.783421745299478</v>
      </c>
    </row>
    <row r="8" spans="2:8" s="27" customFormat="1" ht="25.15" customHeight="1" x14ac:dyDescent="0.2">
      <c r="B8" s="334">
        <v>1</v>
      </c>
      <c r="C8" s="335"/>
      <c r="D8" s="336"/>
      <c r="E8" s="22" t="s">
        <v>172</v>
      </c>
      <c r="F8" s="4">
        <f>F17+F85+F90+F194</f>
        <v>153606</v>
      </c>
      <c r="G8" s="162">
        <f>G17+G85+G90+G194</f>
        <v>74012.03</v>
      </c>
      <c r="H8" s="163">
        <f t="shared" si="1"/>
        <v>48.183033214848372</v>
      </c>
    </row>
    <row r="9" spans="2:8" s="27" customFormat="1" ht="22.9" customHeight="1" x14ac:dyDescent="0.2">
      <c r="B9" s="334">
        <v>3</v>
      </c>
      <c r="C9" s="335"/>
      <c r="D9" s="336"/>
      <c r="E9" s="51" t="s">
        <v>228</v>
      </c>
      <c r="F9" s="4">
        <f>F143+F174</f>
        <v>66149</v>
      </c>
      <c r="G9" s="162">
        <f>G143+G174</f>
        <v>64134.869999999995</v>
      </c>
      <c r="H9" s="163">
        <f t="shared" si="1"/>
        <v>96.955161831622533</v>
      </c>
    </row>
    <row r="10" spans="2:8" s="27" customFormat="1" ht="22.9" customHeight="1" x14ac:dyDescent="0.2">
      <c r="B10" s="334">
        <v>4</v>
      </c>
      <c r="C10" s="335"/>
      <c r="D10" s="336"/>
      <c r="E10" s="52" t="s">
        <v>159</v>
      </c>
      <c r="F10" s="4">
        <f>F44+F74+F79+F197</f>
        <v>198279.93</v>
      </c>
      <c r="G10" s="162">
        <f>G44+G74+G79+G197</f>
        <v>198278</v>
      </c>
      <c r="H10" s="163">
        <f t="shared" si="1"/>
        <v>99.99902662866586</v>
      </c>
    </row>
    <row r="11" spans="2:8" s="27" customFormat="1" ht="21.6" customHeight="1" x14ac:dyDescent="0.2">
      <c r="B11" s="334">
        <v>5</v>
      </c>
      <c r="C11" s="335"/>
      <c r="D11" s="336"/>
      <c r="E11" s="52" t="s">
        <v>167</v>
      </c>
      <c r="F11" s="4"/>
      <c r="G11" s="162"/>
      <c r="H11" s="163" t="e">
        <f t="shared" si="1"/>
        <v>#DIV/0!</v>
      </c>
    </row>
    <row r="12" spans="2:8" s="27" customFormat="1" ht="22.9" customHeight="1" x14ac:dyDescent="0.2">
      <c r="B12" s="334">
        <v>5</v>
      </c>
      <c r="C12" s="335"/>
      <c r="D12" s="336"/>
      <c r="E12" s="53" t="s">
        <v>230</v>
      </c>
      <c r="F12" s="4">
        <f>F22+F114+F189+F200</f>
        <v>1921595</v>
      </c>
      <c r="G12" s="162">
        <f>G22+G114+G189+G200</f>
        <v>1910312.72</v>
      </c>
      <c r="H12" s="163">
        <f t="shared" si="1"/>
        <v>99.412868996848971</v>
      </c>
    </row>
    <row r="13" spans="2:8" s="27" customFormat="1" ht="25.15" customHeight="1" x14ac:dyDescent="0.2">
      <c r="B13" s="334">
        <v>5</v>
      </c>
      <c r="C13" s="335"/>
      <c r="D13" s="336"/>
      <c r="E13" s="22" t="s">
        <v>229</v>
      </c>
      <c r="F13" s="4">
        <f>F94+F105</f>
        <v>47458</v>
      </c>
      <c r="G13" s="162">
        <f>G94+G105</f>
        <v>35019.53</v>
      </c>
      <c r="H13" s="163">
        <f t="shared" si="1"/>
        <v>73.790572716928651</v>
      </c>
    </row>
    <row r="14" spans="2:8" s="27" customFormat="1" ht="23.45" customHeight="1" x14ac:dyDescent="0.2">
      <c r="B14" s="334">
        <v>6</v>
      </c>
      <c r="C14" s="335"/>
      <c r="D14" s="336"/>
      <c r="E14" s="53" t="s">
        <v>231</v>
      </c>
      <c r="F14" s="4">
        <f>F122+F137</f>
        <v>24028</v>
      </c>
      <c r="G14" s="162">
        <f>G122+G137</f>
        <v>27692.190000000002</v>
      </c>
      <c r="H14" s="163">
        <f t="shared" si="1"/>
        <v>115.24966705510241</v>
      </c>
    </row>
    <row r="15" spans="2:8" s="27" customFormat="1" ht="23.45" customHeight="1" x14ac:dyDescent="0.2">
      <c r="B15" s="331" t="s">
        <v>239</v>
      </c>
      <c r="C15" s="332"/>
      <c r="D15" s="333"/>
      <c r="E15" s="197" t="s">
        <v>151</v>
      </c>
      <c r="F15" s="153">
        <f>F16</f>
        <v>30000</v>
      </c>
      <c r="G15" s="152">
        <f>G16</f>
        <v>29999.440000000002</v>
      </c>
      <c r="H15" s="137">
        <f t="shared" si="1"/>
        <v>99.998133333333342</v>
      </c>
    </row>
    <row r="16" spans="2:8" s="27" customFormat="1" ht="23.45" customHeight="1" x14ac:dyDescent="0.2">
      <c r="B16" s="330" t="s">
        <v>240</v>
      </c>
      <c r="C16" s="313"/>
      <c r="D16" s="314"/>
      <c r="E16" s="193" t="s">
        <v>241</v>
      </c>
      <c r="F16" s="154">
        <f>F17</f>
        <v>30000</v>
      </c>
      <c r="G16" s="155">
        <f>G17</f>
        <v>29999.440000000002</v>
      </c>
      <c r="H16" s="136">
        <f t="shared" si="1"/>
        <v>99.998133333333342</v>
      </c>
    </row>
    <row r="17" spans="2:8" s="27" customFormat="1" ht="23.45" customHeight="1" x14ac:dyDescent="0.2">
      <c r="B17" s="330" t="s">
        <v>171</v>
      </c>
      <c r="C17" s="313"/>
      <c r="D17" s="314"/>
      <c r="E17" s="193" t="s">
        <v>172</v>
      </c>
      <c r="F17" s="154">
        <f>F18+F19</f>
        <v>30000</v>
      </c>
      <c r="G17" s="155">
        <f>G18+G19</f>
        <v>29999.440000000002</v>
      </c>
      <c r="H17" s="136">
        <f t="shared" si="1"/>
        <v>99.998133333333342</v>
      </c>
    </row>
    <row r="18" spans="2:8" s="27" customFormat="1" ht="23.45" customHeight="1" x14ac:dyDescent="0.2">
      <c r="B18" s="321">
        <v>32</v>
      </c>
      <c r="C18" s="322"/>
      <c r="D18" s="323"/>
      <c r="E18" s="198" t="s">
        <v>12</v>
      </c>
      <c r="F18" s="216">
        <v>18901</v>
      </c>
      <c r="G18" s="162">
        <v>18900</v>
      </c>
      <c r="H18" s="163">
        <f t="shared" si="1"/>
        <v>99.994709274641565</v>
      </c>
    </row>
    <row r="19" spans="2:8" s="253" customFormat="1" ht="23.45" customHeight="1" x14ac:dyDescent="0.2">
      <c r="B19" s="248">
        <v>45</v>
      </c>
      <c r="C19" s="249"/>
      <c r="D19" s="250"/>
      <c r="E19" s="250" t="s">
        <v>166</v>
      </c>
      <c r="F19" s="216">
        <v>11099</v>
      </c>
      <c r="G19" s="251">
        <v>11099.44</v>
      </c>
      <c r="H19" s="252">
        <f t="shared" si="1"/>
        <v>100.00396432111</v>
      </c>
    </row>
    <row r="20" spans="2:8" s="38" customFormat="1" ht="30" customHeight="1" x14ac:dyDescent="0.25">
      <c r="B20" s="331" t="s">
        <v>150</v>
      </c>
      <c r="C20" s="332"/>
      <c r="D20" s="333"/>
      <c r="E20" s="75" t="s">
        <v>151</v>
      </c>
      <c r="F20" s="153">
        <f>F21+F73+F78</f>
        <v>2035758</v>
      </c>
      <c r="G20" s="152">
        <f>G21+G73+G78</f>
        <v>2024965.65</v>
      </c>
      <c r="H20" s="137">
        <f t="shared" ref="H20:H22" si="2">G20/F20*100</f>
        <v>99.46986085772474</v>
      </c>
    </row>
    <row r="21" spans="2:8" s="38" customFormat="1" ht="30" customHeight="1" x14ac:dyDescent="0.25">
      <c r="B21" s="330" t="s">
        <v>152</v>
      </c>
      <c r="C21" s="313"/>
      <c r="D21" s="314"/>
      <c r="E21" s="76" t="s">
        <v>153</v>
      </c>
      <c r="F21" s="154">
        <f>F22+F44</f>
        <v>1953270</v>
      </c>
      <c r="G21" s="155">
        <f>G22+G44</f>
        <v>1942477.65</v>
      </c>
      <c r="H21" s="136">
        <f t="shared" si="2"/>
        <v>99.447472699626772</v>
      </c>
    </row>
    <row r="22" spans="2:8" s="38" customFormat="1" ht="30" customHeight="1" x14ac:dyDescent="0.25">
      <c r="B22" s="309" t="s">
        <v>154</v>
      </c>
      <c r="C22" s="310"/>
      <c r="D22" s="311"/>
      <c r="E22" s="77" t="s">
        <v>155</v>
      </c>
      <c r="F22" s="138">
        <f>F23+F42</f>
        <v>1837480</v>
      </c>
      <c r="G22" s="139">
        <f>G23+G42</f>
        <v>1826687.65</v>
      </c>
      <c r="H22" s="139">
        <f t="shared" si="2"/>
        <v>99.412654831617203</v>
      </c>
    </row>
    <row r="23" spans="2:8" s="38" customFormat="1" ht="30" customHeight="1" x14ac:dyDescent="0.25">
      <c r="B23" s="347">
        <v>3</v>
      </c>
      <c r="C23" s="348"/>
      <c r="D23" s="349"/>
      <c r="E23" s="78" t="s">
        <v>3</v>
      </c>
      <c r="F23" s="107">
        <f>F24+F30+F42</f>
        <v>1837480</v>
      </c>
      <c r="G23" s="108">
        <f>G24+G30</f>
        <v>1826024.65</v>
      </c>
      <c r="H23" s="108">
        <f>G23/F23*100</f>
        <v>99.37657280623462</v>
      </c>
    </row>
    <row r="24" spans="2:8" s="38" customFormat="1" ht="21.6" customHeight="1" x14ac:dyDescent="0.25">
      <c r="B24" s="347">
        <v>31</v>
      </c>
      <c r="C24" s="348"/>
      <c r="D24" s="349"/>
      <c r="E24" s="78" t="s">
        <v>4</v>
      </c>
      <c r="F24" s="103">
        <v>1775000</v>
      </c>
      <c r="G24" s="104">
        <f>SUM(G25:G29)</f>
        <v>1763789.13</v>
      </c>
      <c r="H24" s="104">
        <f>G24/F24*100</f>
        <v>99.368401690140843</v>
      </c>
    </row>
    <row r="25" spans="2:8" s="38" customFormat="1" ht="21" customHeight="1" x14ac:dyDescent="0.25">
      <c r="B25" s="306">
        <v>3111</v>
      </c>
      <c r="C25" s="307"/>
      <c r="D25" s="308"/>
      <c r="E25" s="7" t="s">
        <v>26</v>
      </c>
      <c r="F25" s="91"/>
      <c r="G25" s="92">
        <v>1419727</v>
      </c>
      <c r="H25" s="92"/>
    </row>
    <row r="26" spans="2:8" s="38" customFormat="1" ht="21.6" customHeight="1" x14ac:dyDescent="0.25">
      <c r="B26" s="306">
        <v>3113</v>
      </c>
      <c r="C26" s="307"/>
      <c r="D26" s="308"/>
      <c r="E26" s="7" t="s">
        <v>103</v>
      </c>
      <c r="F26" s="91"/>
      <c r="G26" s="92">
        <v>42168.89</v>
      </c>
      <c r="H26" s="92"/>
    </row>
    <row r="27" spans="2:8" s="38" customFormat="1" ht="20.45" customHeight="1" x14ac:dyDescent="0.25">
      <c r="B27" s="306">
        <v>3114</v>
      </c>
      <c r="C27" s="307"/>
      <c r="D27" s="308"/>
      <c r="E27" s="7" t="s">
        <v>145</v>
      </c>
      <c r="F27" s="91"/>
      <c r="G27" s="92">
        <v>0</v>
      </c>
      <c r="H27" s="92"/>
    </row>
    <row r="28" spans="2:8" s="38" customFormat="1" ht="21" customHeight="1" x14ac:dyDescent="0.25">
      <c r="B28" s="306">
        <v>3121</v>
      </c>
      <c r="C28" s="307"/>
      <c r="D28" s="308"/>
      <c r="E28" s="7" t="s">
        <v>201</v>
      </c>
      <c r="F28" s="91"/>
      <c r="G28" s="92">
        <v>60899.87</v>
      </c>
      <c r="H28" s="92"/>
    </row>
    <row r="29" spans="2:8" s="38" customFormat="1" ht="23.45" customHeight="1" x14ac:dyDescent="0.25">
      <c r="B29" s="306">
        <v>3132</v>
      </c>
      <c r="C29" s="307"/>
      <c r="D29" s="308"/>
      <c r="E29" s="7" t="s">
        <v>146</v>
      </c>
      <c r="F29" s="91"/>
      <c r="G29" s="92">
        <v>240993.37</v>
      </c>
      <c r="H29" s="92"/>
    </row>
    <row r="30" spans="2:8" s="38" customFormat="1" ht="21.6" customHeight="1" x14ac:dyDescent="0.25">
      <c r="B30" s="347">
        <v>32</v>
      </c>
      <c r="C30" s="348"/>
      <c r="D30" s="349"/>
      <c r="E30" s="78" t="s">
        <v>12</v>
      </c>
      <c r="F30" s="103">
        <v>62480</v>
      </c>
      <c r="G30" s="104">
        <f>SUM(G31:G41)</f>
        <v>62235.519999999997</v>
      </c>
      <c r="H30" s="104">
        <f>G30/F30*100</f>
        <v>99.608706786171581</v>
      </c>
    </row>
    <row r="31" spans="2:8" s="38" customFormat="1" ht="22.15" customHeight="1" x14ac:dyDescent="0.25">
      <c r="B31" s="72">
        <v>3211</v>
      </c>
      <c r="C31" s="73"/>
      <c r="D31" s="74"/>
      <c r="E31" s="29" t="s">
        <v>28</v>
      </c>
      <c r="F31" s="91"/>
      <c r="G31" s="92">
        <v>1254.1099999999999</v>
      </c>
      <c r="H31" s="92"/>
    </row>
    <row r="32" spans="2:8" s="38" customFormat="1" ht="20.45" customHeight="1" x14ac:dyDescent="0.25">
      <c r="B32" s="72">
        <v>3213</v>
      </c>
      <c r="C32" s="73"/>
      <c r="D32" s="74"/>
      <c r="E32" s="7" t="s">
        <v>106</v>
      </c>
      <c r="F32" s="91"/>
      <c r="G32" s="92"/>
      <c r="H32" s="92"/>
    </row>
    <row r="33" spans="2:8" s="38" customFormat="1" ht="24" customHeight="1" x14ac:dyDescent="0.25">
      <c r="B33" s="72">
        <v>3221</v>
      </c>
      <c r="C33" s="73"/>
      <c r="D33" s="74"/>
      <c r="E33" s="7" t="s">
        <v>107</v>
      </c>
      <c r="F33" s="91"/>
      <c r="G33" s="92">
        <v>1024.01</v>
      </c>
      <c r="H33" s="92"/>
    </row>
    <row r="34" spans="2:8" s="38" customFormat="1" ht="24" customHeight="1" x14ac:dyDescent="0.25">
      <c r="B34" s="221">
        <v>3222</v>
      </c>
      <c r="C34" s="222"/>
      <c r="D34" s="223"/>
      <c r="E34" s="7" t="s">
        <v>108</v>
      </c>
      <c r="F34" s="91"/>
      <c r="G34" s="92"/>
      <c r="H34" s="92"/>
    </row>
    <row r="35" spans="2:8" s="38" customFormat="1" ht="22.15" customHeight="1" x14ac:dyDescent="0.25">
      <c r="B35" s="72">
        <v>3225</v>
      </c>
      <c r="C35" s="73"/>
      <c r="D35" s="74"/>
      <c r="E35" s="7" t="s">
        <v>112</v>
      </c>
      <c r="F35" s="91"/>
      <c r="G35" s="92">
        <v>447.56</v>
      </c>
      <c r="H35" s="92"/>
    </row>
    <row r="36" spans="2:8" s="38" customFormat="1" ht="22.15" customHeight="1" x14ac:dyDescent="0.25">
      <c r="B36" s="230">
        <v>3232</v>
      </c>
      <c r="C36" s="231"/>
      <c r="D36" s="232"/>
      <c r="E36" s="7" t="s">
        <v>129</v>
      </c>
      <c r="F36" s="91"/>
      <c r="G36" s="92">
        <v>49762.5</v>
      </c>
      <c r="H36" s="92"/>
    </row>
    <row r="37" spans="2:8" s="38" customFormat="1" ht="23.45" customHeight="1" x14ac:dyDescent="0.25">
      <c r="B37" s="72">
        <v>3235</v>
      </c>
      <c r="C37" s="73"/>
      <c r="D37" s="74"/>
      <c r="E37" s="7" t="s">
        <v>132</v>
      </c>
      <c r="F37" s="91"/>
      <c r="G37" s="92">
        <v>319.38</v>
      </c>
      <c r="H37" s="92"/>
    </row>
    <row r="38" spans="2:8" s="38" customFormat="1" ht="23.45" customHeight="1" x14ac:dyDescent="0.25">
      <c r="B38" s="221">
        <v>3241</v>
      </c>
      <c r="C38" s="222"/>
      <c r="D38" s="223"/>
      <c r="E38" s="7" t="s">
        <v>212</v>
      </c>
      <c r="F38" s="91"/>
      <c r="G38" s="92">
        <v>5286.39</v>
      </c>
      <c r="H38" s="92"/>
    </row>
    <row r="39" spans="2:8" s="38" customFormat="1" ht="19.899999999999999" customHeight="1" x14ac:dyDescent="0.25">
      <c r="B39" s="72">
        <v>3293</v>
      </c>
      <c r="C39" s="73"/>
      <c r="D39" s="74"/>
      <c r="E39" s="7" t="s">
        <v>139</v>
      </c>
      <c r="F39" s="91"/>
      <c r="G39" s="92">
        <v>165.57</v>
      </c>
      <c r="H39" s="92"/>
    </row>
    <row r="40" spans="2:8" s="38" customFormat="1" ht="18.600000000000001" customHeight="1" x14ac:dyDescent="0.25">
      <c r="B40" s="72">
        <v>3295</v>
      </c>
      <c r="C40" s="73"/>
      <c r="D40" s="74"/>
      <c r="E40" s="74" t="s">
        <v>141</v>
      </c>
      <c r="F40" s="91"/>
      <c r="G40" s="92">
        <v>3976</v>
      </c>
      <c r="H40" s="92"/>
    </row>
    <row r="41" spans="2:8" s="38" customFormat="1" ht="20.45" customHeight="1" x14ac:dyDescent="0.25">
      <c r="B41" s="141">
        <v>3299</v>
      </c>
      <c r="C41" s="142"/>
      <c r="D41" s="143"/>
      <c r="E41" s="143" t="s">
        <v>143</v>
      </c>
      <c r="F41" s="91"/>
      <c r="G41" s="92"/>
      <c r="H41" s="92"/>
    </row>
    <row r="42" spans="2:8" s="38" customFormat="1" ht="19.899999999999999" customHeight="1" x14ac:dyDescent="0.25">
      <c r="B42" s="105">
        <v>42</v>
      </c>
      <c r="C42" s="106"/>
      <c r="D42" s="78"/>
      <c r="E42" s="78" t="s">
        <v>156</v>
      </c>
      <c r="F42" s="103"/>
      <c r="G42" s="104">
        <f>SUM(G43)</f>
        <v>663</v>
      </c>
      <c r="H42" s="104"/>
    </row>
    <row r="43" spans="2:8" s="38" customFormat="1" ht="21" customHeight="1" x14ac:dyDescent="0.25">
      <c r="B43" s="72">
        <v>4241</v>
      </c>
      <c r="C43" s="73"/>
      <c r="D43" s="74"/>
      <c r="E43" s="74" t="s">
        <v>156</v>
      </c>
      <c r="F43" s="91"/>
      <c r="G43" s="92">
        <v>663</v>
      </c>
      <c r="H43" s="92"/>
    </row>
    <row r="44" spans="2:8" s="38" customFormat="1" ht="22.15" customHeight="1" x14ac:dyDescent="0.25">
      <c r="B44" s="309" t="s">
        <v>158</v>
      </c>
      <c r="C44" s="310"/>
      <c r="D44" s="311"/>
      <c r="E44" s="77" t="s">
        <v>159</v>
      </c>
      <c r="F44" s="209">
        <f>F45</f>
        <v>115790</v>
      </c>
      <c r="G44" s="210">
        <f>G45</f>
        <v>115790.00000000001</v>
      </c>
      <c r="H44" s="210">
        <f>G44/F44*100</f>
        <v>100.00000000000003</v>
      </c>
    </row>
    <row r="45" spans="2:8" s="38" customFormat="1" ht="19.899999999999999" customHeight="1" x14ac:dyDescent="0.25">
      <c r="B45" s="337" t="s">
        <v>160</v>
      </c>
      <c r="C45" s="338"/>
      <c r="D45" s="339"/>
      <c r="E45" s="78" t="s">
        <v>3</v>
      </c>
      <c r="F45" s="103">
        <f>F46+F71</f>
        <v>115790</v>
      </c>
      <c r="G45" s="104">
        <f>G46+G71</f>
        <v>115790.00000000001</v>
      </c>
      <c r="H45" s="104">
        <f>G45/F45*100</f>
        <v>100.00000000000003</v>
      </c>
    </row>
    <row r="46" spans="2:8" s="38" customFormat="1" ht="19.149999999999999" customHeight="1" x14ac:dyDescent="0.25">
      <c r="B46" s="105">
        <v>32</v>
      </c>
      <c r="C46" s="79"/>
      <c r="D46" s="80"/>
      <c r="E46" s="78" t="s">
        <v>12</v>
      </c>
      <c r="F46" s="103">
        <v>114710</v>
      </c>
      <c r="G46" s="104">
        <f>SUM(G47:G70)</f>
        <v>114710.79000000001</v>
      </c>
      <c r="H46" s="104">
        <f>G46/F46*100</f>
        <v>100.00068869322641</v>
      </c>
    </row>
    <row r="47" spans="2:8" s="38" customFormat="1" ht="15" customHeight="1" x14ac:dyDescent="0.25">
      <c r="B47" s="306">
        <v>3211</v>
      </c>
      <c r="C47" s="307"/>
      <c r="D47" s="308"/>
      <c r="E47" s="29" t="s">
        <v>28</v>
      </c>
      <c r="F47" s="91"/>
      <c r="G47" s="92">
        <v>13320.82</v>
      </c>
      <c r="H47" s="92"/>
    </row>
    <row r="48" spans="2:8" s="38" customFormat="1" ht="20.45" customHeight="1" x14ac:dyDescent="0.25">
      <c r="B48" s="300">
        <v>3212</v>
      </c>
      <c r="C48" s="301"/>
      <c r="D48" s="302"/>
      <c r="E48" s="7" t="s">
        <v>105</v>
      </c>
      <c r="F48" s="91"/>
      <c r="G48" s="92">
        <v>30219.15</v>
      </c>
      <c r="H48" s="92"/>
    </row>
    <row r="49" spans="2:8" s="38" customFormat="1" ht="18" customHeight="1" x14ac:dyDescent="0.25">
      <c r="B49" s="300">
        <v>3213</v>
      </c>
      <c r="C49" s="301"/>
      <c r="D49" s="302"/>
      <c r="E49" s="8" t="s">
        <v>106</v>
      </c>
      <c r="F49" s="91"/>
      <c r="G49" s="92">
        <v>2399.9</v>
      </c>
      <c r="H49" s="92"/>
    </row>
    <row r="50" spans="2:8" s="38" customFormat="1" ht="18" customHeight="1" x14ac:dyDescent="0.25">
      <c r="B50" s="300">
        <v>3221</v>
      </c>
      <c r="C50" s="301"/>
      <c r="D50" s="302"/>
      <c r="E50" s="8" t="s">
        <v>107</v>
      </c>
      <c r="F50" s="91"/>
      <c r="G50" s="92">
        <v>8564.75</v>
      </c>
      <c r="H50" s="92"/>
    </row>
    <row r="51" spans="2:8" s="38" customFormat="1" ht="18" customHeight="1" x14ac:dyDescent="0.25">
      <c r="B51" s="300">
        <v>3223</v>
      </c>
      <c r="C51" s="301"/>
      <c r="D51" s="302"/>
      <c r="E51" s="8" t="s">
        <v>110</v>
      </c>
      <c r="F51" s="91"/>
      <c r="G51" s="92">
        <v>12312.42</v>
      </c>
      <c r="H51" s="92"/>
    </row>
    <row r="52" spans="2:8" s="38" customFormat="1" x14ac:dyDescent="0.25">
      <c r="B52" s="300">
        <v>3224</v>
      </c>
      <c r="C52" s="301"/>
      <c r="D52" s="302"/>
      <c r="E52" s="8" t="s">
        <v>111</v>
      </c>
      <c r="F52" s="91"/>
      <c r="G52" s="92">
        <v>1572.76</v>
      </c>
      <c r="H52" s="92"/>
    </row>
    <row r="53" spans="2:8" s="38" customFormat="1" x14ac:dyDescent="0.25">
      <c r="B53" s="205">
        <v>3225</v>
      </c>
      <c r="C53" s="206"/>
      <c r="D53" s="207"/>
      <c r="E53" s="8" t="s">
        <v>112</v>
      </c>
      <c r="F53" s="91"/>
      <c r="G53" s="92">
        <v>77</v>
      </c>
      <c r="H53" s="92"/>
    </row>
    <row r="54" spans="2:8" s="38" customFormat="1" x14ac:dyDescent="0.25">
      <c r="B54" s="205">
        <v>3227</v>
      </c>
      <c r="C54" s="206"/>
      <c r="D54" s="207"/>
      <c r="E54" s="8" t="s">
        <v>244</v>
      </c>
      <c r="F54" s="91"/>
      <c r="G54" s="92">
        <v>310.63</v>
      </c>
      <c r="H54" s="92"/>
    </row>
    <row r="55" spans="2:8" s="38" customFormat="1" ht="17.45" customHeight="1" x14ac:dyDescent="0.25">
      <c r="B55" s="300">
        <v>3231</v>
      </c>
      <c r="C55" s="301"/>
      <c r="D55" s="302"/>
      <c r="E55" s="8" t="s">
        <v>128</v>
      </c>
      <c r="F55" s="91"/>
      <c r="G55" s="92">
        <v>5734.17</v>
      </c>
      <c r="H55" s="92"/>
    </row>
    <row r="56" spans="2:8" s="38" customFormat="1" ht="18.600000000000001" customHeight="1" x14ac:dyDescent="0.25">
      <c r="B56" s="300">
        <v>3232</v>
      </c>
      <c r="C56" s="301"/>
      <c r="D56" s="302"/>
      <c r="E56" s="8" t="s">
        <v>129</v>
      </c>
      <c r="F56" s="91"/>
      <c r="G56" s="92">
        <v>1984.3</v>
      </c>
      <c r="H56" s="92"/>
    </row>
    <row r="57" spans="2:8" s="38" customFormat="1" ht="19.149999999999999" customHeight="1" x14ac:dyDescent="0.25">
      <c r="B57" s="300">
        <v>3233</v>
      </c>
      <c r="C57" s="301"/>
      <c r="D57" s="302"/>
      <c r="E57" s="8" t="s">
        <v>130</v>
      </c>
      <c r="F57" s="91"/>
      <c r="G57" s="92">
        <v>584.64</v>
      </c>
      <c r="H57" s="92"/>
    </row>
    <row r="58" spans="2:8" s="38" customFormat="1" ht="18.600000000000001" customHeight="1" x14ac:dyDescent="0.25">
      <c r="B58" s="300">
        <v>3234</v>
      </c>
      <c r="C58" s="301"/>
      <c r="D58" s="302"/>
      <c r="E58" s="8" t="s">
        <v>131</v>
      </c>
      <c r="F58" s="91"/>
      <c r="G58" s="92">
        <v>8395.7999999999993</v>
      </c>
      <c r="H58" s="92"/>
    </row>
    <row r="59" spans="2:8" s="38" customFormat="1" ht="18.600000000000001" customHeight="1" x14ac:dyDescent="0.25">
      <c r="B59" s="300">
        <v>3235</v>
      </c>
      <c r="C59" s="301"/>
      <c r="D59" s="302"/>
      <c r="E59" s="8" t="s">
        <v>132</v>
      </c>
      <c r="F59" s="91"/>
      <c r="G59" s="92">
        <v>7221.28</v>
      </c>
      <c r="H59" s="92"/>
    </row>
    <row r="60" spans="2:8" s="38" customFormat="1" ht="21" customHeight="1" x14ac:dyDescent="0.25">
      <c r="B60" s="300">
        <v>3236</v>
      </c>
      <c r="C60" s="301"/>
      <c r="D60" s="302"/>
      <c r="E60" s="8" t="s">
        <v>133</v>
      </c>
      <c r="F60" s="91"/>
      <c r="G60" s="92">
        <v>3280</v>
      </c>
      <c r="H60" s="92"/>
    </row>
    <row r="61" spans="2:8" s="38" customFormat="1" ht="18" customHeight="1" x14ac:dyDescent="0.25">
      <c r="B61" s="300">
        <v>3237</v>
      </c>
      <c r="C61" s="301"/>
      <c r="D61" s="302"/>
      <c r="E61" s="8" t="s">
        <v>134</v>
      </c>
      <c r="F61" s="91"/>
      <c r="G61" s="92"/>
      <c r="H61" s="92"/>
    </row>
    <row r="62" spans="2:8" s="38" customFormat="1" ht="15.6" customHeight="1" x14ac:dyDescent="0.25">
      <c r="B62" s="300">
        <v>3238</v>
      </c>
      <c r="C62" s="301"/>
      <c r="D62" s="302"/>
      <c r="E62" s="8" t="s">
        <v>135</v>
      </c>
      <c r="F62" s="91"/>
      <c r="G62" s="92">
        <v>9095.73</v>
      </c>
      <c r="H62" s="92"/>
    </row>
    <row r="63" spans="2:8" s="38" customFormat="1" ht="16.149999999999999" customHeight="1" x14ac:dyDescent="0.25">
      <c r="B63" s="300">
        <v>3239</v>
      </c>
      <c r="C63" s="301"/>
      <c r="D63" s="302"/>
      <c r="E63" s="8" t="s">
        <v>136</v>
      </c>
      <c r="F63" s="91"/>
      <c r="G63" s="92">
        <v>5124.57</v>
      </c>
      <c r="H63" s="92"/>
    </row>
    <row r="64" spans="2:8" s="38" customFormat="1" ht="16.899999999999999" customHeight="1" x14ac:dyDescent="0.25">
      <c r="B64" s="306">
        <v>3241</v>
      </c>
      <c r="C64" s="307"/>
      <c r="D64" s="308"/>
      <c r="E64" s="7" t="s">
        <v>137</v>
      </c>
      <c r="F64" s="91"/>
      <c r="G64" s="92">
        <v>1783.37</v>
      </c>
      <c r="H64" s="92"/>
    </row>
    <row r="65" spans="2:8" s="38" customFormat="1" ht="19.149999999999999" customHeight="1" x14ac:dyDescent="0.25">
      <c r="B65" s="300">
        <v>3292</v>
      </c>
      <c r="C65" s="301"/>
      <c r="D65" s="302"/>
      <c r="E65" s="101" t="s">
        <v>138</v>
      </c>
      <c r="F65" s="91"/>
      <c r="G65" s="92">
        <v>2003.46</v>
      </c>
      <c r="H65" s="92"/>
    </row>
    <row r="66" spans="2:8" s="38" customFormat="1" ht="16.899999999999999" customHeight="1" x14ac:dyDescent="0.25">
      <c r="B66" s="300">
        <v>3293</v>
      </c>
      <c r="C66" s="301"/>
      <c r="D66" s="302"/>
      <c r="E66" s="101" t="s">
        <v>139</v>
      </c>
      <c r="F66" s="91"/>
      <c r="G66" s="92"/>
      <c r="H66" s="92"/>
    </row>
    <row r="67" spans="2:8" s="38" customFormat="1" ht="19.899999999999999" customHeight="1" x14ac:dyDescent="0.25">
      <c r="B67" s="303">
        <v>3294</v>
      </c>
      <c r="C67" s="304"/>
      <c r="D67" s="305"/>
      <c r="E67" s="74" t="s">
        <v>140</v>
      </c>
      <c r="F67" s="91"/>
      <c r="G67" s="92">
        <v>59</v>
      </c>
      <c r="H67" s="92"/>
    </row>
    <row r="68" spans="2:8" s="38" customFormat="1" ht="15" customHeight="1" x14ac:dyDescent="0.25">
      <c r="B68" s="303">
        <v>3295</v>
      </c>
      <c r="C68" s="304"/>
      <c r="D68" s="305"/>
      <c r="E68" s="74" t="s">
        <v>141</v>
      </c>
      <c r="F68" s="91"/>
      <c r="G68" s="92">
        <v>348.04</v>
      </c>
      <c r="H68" s="92"/>
    </row>
    <row r="69" spans="2:8" s="38" customFormat="1" ht="14.45" customHeight="1" x14ac:dyDescent="0.25">
      <c r="B69" s="303">
        <v>3296</v>
      </c>
      <c r="C69" s="304"/>
      <c r="D69" s="305"/>
      <c r="E69" s="74" t="s">
        <v>142</v>
      </c>
      <c r="F69" s="91"/>
      <c r="G69" s="92"/>
      <c r="H69" s="92"/>
    </row>
    <row r="70" spans="2:8" s="38" customFormat="1" ht="16.899999999999999" customHeight="1" x14ac:dyDescent="0.25">
      <c r="B70" s="303">
        <v>3299</v>
      </c>
      <c r="C70" s="304"/>
      <c r="D70" s="305"/>
      <c r="E70" s="74" t="s">
        <v>143</v>
      </c>
      <c r="F70" s="91"/>
      <c r="G70" s="92">
        <v>319</v>
      </c>
      <c r="H70" s="92"/>
    </row>
    <row r="71" spans="2:8" s="38" customFormat="1" ht="19.149999999999999" customHeight="1" x14ac:dyDescent="0.25">
      <c r="B71" s="105">
        <v>34</v>
      </c>
      <c r="C71" s="106"/>
      <c r="D71" s="102"/>
      <c r="E71" s="102" t="s">
        <v>116</v>
      </c>
      <c r="F71" s="103">
        <v>1080</v>
      </c>
      <c r="G71" s="104">
        <f>G72</f>
        <v>1079.21</v>
      </c>
      <c r="H71" s="92">
        <f>G71/F71*100</f>
        <v>99.92685185185185</v>
      </c>
    </row>
    <row r="72" spans="2:8" s="38" customFormat="1" ht="16.899999999999999" customHeight="1" x14ac:dyDescent="0.25">
      <c r="B72" s="300">
        <v>3431</v>
      </c>
      <c r="C72" s="301"/>
      <c r="D72" s="302"/>
      <c r="E72" s="8" t="s">
        <v>144</v>
      </c>
      <c r="F72" s="91"/>
      <c r="G72" s="92">
        <v>1079.21</v>
      </c>
      <c r="H72" s="92"/>
    </row>
    <row r="73" spans="2:8" x14ac:dyDescent="0.25">
      <c r="B73" s="312" t="s">
        <v>161</v>
      </c>
      <c r="C73" s="313"/>
      <c r="D73" s="314"/>
      <c r="E73" s="87" t="s">
        <v>162</v>
      </c>
      <c r="F73" s="148">
        <f t="shared" ref="F73:G75" si="3">F74</f>
        <v>34675</v>
      </c>
      <c r="G73" s="148">
        <f t="shared" si="3"/>
        <v>34675</v>
      </c>
      <c r="H73" s="211">
        <f>G73/F73*100</f>
        <v>100</v>
      </c>
    </row>
    <row r="74" spans="2:8" x14ac:dyDescent="0.25">
      <c r="B74" s="327" t="s">
        <v>158</v>
      </c>
      <c r="C74" s="328"/>
      <c r="D74" s="329"/>
      <c r="E74" s="88" t="s">
        <v>159</v>
      </c>
      <c r="F74" s="212">
        <f t="shared" si="3"/>
        <v>34675</v>
      </c>
      <c r="G74" s="212">
        <f t="shared" si="3"/>
        <v>34675</v>
      </c>
      <c r="H74" s="213">
        <f>G74/F74*100</f>
        <v>100</v>
      </c>
    </row>
    <row r="75" spans="2:8" x14ac:dyDescent="0.25">
      <c r="B75" s="297" t="s">
        <v>160</v>
      </c>
      <c r="C75" s="298"/>
      <c r="D75" s="299"/>
      <c r="E75" s="71" t="s">
        <v>3</v>
      </c>
      <c r="F75" s="110">
        <f t="shared" si="3"/>
        <v>34675</v>
      </c>
      <c r="G75" s="110">
        <f t="shared" si="3"/>
        <v>34675</v>
      </c>
      <c r="H75" s="93">
        <f>G75/F75*100</f>
        <v>100</v>
      </c>
    </row>
    <row r="76" spans="2:8" x14ac:dyDescent="0.25">
      <c r="B76" s="303">
        <v>32</v>
      </c>
      <c r="C76" s="304"/>
      <c r="D76" s="305"/>
      <c r="E76" s="71" t="s">
        <v>12</v>
      </c>
      <c r="F76" s="110">
        <v>34675</v>
      </c>
      <c r="G76" s="110">
        <f>G77</f>
        <v>34675</v>
      </c>
      <c r="H76" s="93">
        <f>G76/F76*100</f>
        <v>100</v>
      </c>
    </row>
    <row r="77" spans="2:8" x14ac:dyDescent="0.25">
      <c r="B77" s="98">
        <v>3232</v>
      </c>
      <c r="C77" s="99"/>
      <c r="D77" s="100"/>
      <c r="E77" s="99" t="s">
        <v>129</v>
      </c>
      <c r="F77" s="93"/>
      <c r="G77" s="110">
        <v>34675</v>
      </c>
      <c r="H77" s="93"/>
    </row>
    <row r="78" spans="2:8" x14ac:dyDescent="0.25">
      <c r="B78" s="330" t="s">
        <v>163</v>
      </c>
      <c r="C78" s="313"/>
      <c r="D78" s="314"/>
      <c r="E78" s="86" t="s">
        <v>164</v>
      </c>
      <c r="F78" s="116">
        <f>F79</f>
        <v>47813</v>
      </c>
      <c r="G78" s="116">
        <f>G79</f>
        <v>47813</v>
      </c>
      <c r="H78" s="114">
        <f t="shared" ref="H78:H81" si="4">G78/F78*100</f>
        <v>100</v>
      </c>
    </row>
    <row r="79" spans="2:8" x14ac:dyDescent="0.25">
      <c r="B79" s="309" t="s">
        <v>158</v>
      </c>
      <c r="C79" s="310"/>
      <c r="D79" s="311"/>
      <c r="E79" s="88" t="s">
        <v>159</v>
      </c>
      <c r="F79" s="113">
        <f>F80</f>
        <v>47813</v>
      </c>
      <c r="G79" s="113">
        <f>G80</f>
        <v>47813</v>
      </c>
      <c r="H79" s="111">
        <f t="shared" si="4"/>
        <v>100</v>
      </c>
    </row>
    <row r="80" spans="2:8" x14ac:dyDescent="0.25">
      <c r="B80" s="303">
        <v>4</v>
      </c>
      <c r="C80" s="304"/>
      <c r="D80" s="305"/>
      <c r="E80" s="71" t="s">
        <v>165</v>
      </c>
      <c r="F80" s="110">
        <f>SUM(F81:F81)</f>
        <v>47813</v>
      </c>
      <c r="G80" s="110">
        <f>G81</f>
        <v>47813</v>
      </c>
      <c r="H80" s="93">
        <f t="shared" si="4"/>
        <v>100</v>
      </c>
    </row>
    <row r="81" spans="2:8" x14ac:dyDescent="0.25">
      <c r="B81" s="303">
        <v>45</v>
      </c>
      <c r="C81" s="304"/>
      <c r="D81" s="305"/>
      <c r="E81" s="71" t="s">
        <v>166</v>
      </c>
      <c r="F81" s="110">
        <v>47813</v>
      </c>
      <c r="G81" s="110">
        <f>G82</f>
        <v>47813</v>
      </c>
      <c r="H81" s="93">
        <f t="shared" si="4"/>
        <v>100</v>
      </c>
    </row>
    <row r="82" spans="2:8" s="36" customFormat="1" x14ac:dyDescent="0.25">
      <c r="B82" s="303">
        <v>451</v>
      </c>
      <c r="C82" s="304"/>
      <c r="D82" s="305"/>
      <c r="E82" s="247" t="s">
        <v>166</v>
      </c>
      <c r="G82" s="254">
        <v>47813</v>
      </c>
      <c r="H82" s="255">
        <f>G82/F81*100</f>
        <v>100</v>
      </c>
    </row>
    <row r="83" spans="2:8" ht="15.75" x14ac:dyDescent="0.25">
      <c r="B83" s="331" t="s">
        <v>168</v>
      </c>
      <c r="C83" s="332"/>
      <c r="D83" s="333"/>
      <c r="E83" s="109" t="s">
        <v>233</v>
      </c>
      <c r="F83" s="156">
        <f>F84+F89+F113+F121+F142+F188+F193</f>
        <v>345357.93</v>
      </c>
      <c r="G83" s="156">
        <f>G84+G89+G113+G121+G142+G188+G193</f>
        <v>254484.25</v>
      </c>
      <c r="H83" s="215">
        <f>G83/F83*100</f>
        <v>73.687101958249528</v>
      </c>
    </row>
    <row r="84" spans="2:8" ht="15.75" x14ac:dyDescent="0.25">
      <c r="B84" s="330" t="s">
        <v>169</v>
      </c>
      <c r="C84" s="313"/>
      <c r="D84" s="314"/>
      <c r="E84" s="89" t="s">
        <v>170</v>
      </c>
      <c r="F84" s="116">
        <f t="shared" ref="F84:G86" si="5">F85</f>
        <v>5606</v>
      </c>
      <c r="G84" s="116">
        <f t="shared" si="5"/>
        <v>5605.59</v>
      </c>
      <c r="H84" s="157">
        <f t="shared" ref="H84:H87" si="6">G84/F84*100</f>
        <v>99.992686407420621</v>
      </c>
    </row>
    <row r="85" spans="2:8" x14ac:dyDescent="0.25">
      <c r="B85" s="309" t="s">
        <v>171</v>
      </c>
      <c r="C85" s="310"/>
      <c r="D85" s="311"/>
      <c r="E85" s="88" t="s">
        <v>172</v>
      </c>
      <c r="F85" s="113">
        <f t="shared" si="5"/>
        <v>5606</v>
      </c>
      <c r="G85" s="113">
        <f t="shared" si="5"/>
        <v>5605.59</v>
      </c>
      <c r="H85" s="158">
        <f t="shared" si="6"/>
        <v>99.992686407420621</v>
      </c>
    </row>
    <row r="86" spans="2:8" x14ac:dyDescent="0.25">
      <c r="B86" s="297" t="s">
        <v>160</v>
      </c>
      <c r="C86" s="298"/>
      <c r="D86" s="299"/>
      <c r="E86" s="71" t="s">
        <v>3</v>
      </c>
      <c r="F86" s="110">
        <f t="shared" si="5"/>
        <v>5606</v>
      </c>
      <c r="G86" s="110">
        <f t="shared" si="5"/>
        <v>5605.59</v>
      </c>
      <c r="H86" s="159">
        <f t="shared" si="6"/>
        <v>99.992686407420621</v>
      </c>
    </row>
    <row r="87" spans="2:8" x14ac:dyDescent="0.25">
      <c r="B87" s="303">
        <v>32</v>
      </c>
      <c r="C87" s="304"/>
      <c r="D87" s="305"/>
      <c r="E87" s="71" t="s">
        <v>12</v>
      </c>
      <c r="F87" s="110">
        <v>5606</v>
      </c>
      <c r="G87" s="110">
        <f>G88</f>
        <v>5605.59</v>
      </c>
      <c r="H87" s="159">
        <f t="shared" si="6"/>
        <v>99.992686407420621</v>
      </c>
    </row>
    <row r="88" spans="2:8" x14ac:dyDescent="0.25">
      <c r="B88" s="98">
        <v>3299</v>
      </c>
      <c r="C88" s="99"/>
      <c r="D88" s="100"/>
      <c r="E88" s="112" t="s">
        <v>143</v>
      </c>
      <c r="F88" s="93"/>
      <c r="G88" s="110">
        <v>5605.59</v>
      </c>
      <c r="H88" s="93"/>
    </row>
    <row r="89" spans="2:8" ht="15.75" x14ac:dyDescent="0.25">
      <c r="B89" s="330" t="s">
        <v>173</v>
      </c>
      <c r="C89" s="313"/>
      <c r="D89" s="314"/>
      <c r="E89" s="115" t="s">
        <v>174</v>
      </c>
      <c r="F89" s="148">
        <f>F90+F94+F105</f>
        <v>47458</v>
      </c>
      <c r="G89" s="148">
        <f>G90+G94+G105</f>
        <v>35019.53</v>
      </c>
      <c r="H89" s="160">
        <f t="shared" ref="H89:H95" si="7">G89/F89*100</f>
        <v>73.790572716928651</v>
      </c>
    </row>
    <row r="90" spans="2:8" x14ac:dyDescent="0.25">
      <c r="B90" s="309" t="s">
        <v>171</v>
      </c>
      <c r="C90" s="310"/>
      <c r="D90" s="311"/>
      <c r="E90" s="88" t="s">
        <v>172</v>
      </c>
      <c r="F90" s="212">
        <f>F91</f>
        <v>0</v>
      </c>
      <c r="G90" s="212">
        <f>G91</f>
        <v>0</v>
      </c>
      <c r="H90" s="214" t="e">
        <f t="shared" si="7"/>
        <v>#DIV/0!</v>
      </c>
    </row>
    <row r="91" spans="2:8" x14ac:dyDescent="0.25">
      <c r="B91" s="297" t="s">
        <v>160</v>
      </c>
      <c r="C91" s="298"/>
      <c r="D91" s="299"/>
      <c r="E91" s="71" t="s">
        <v>3</v>
      </c>
      <c r="F91" s="110">
        <f>F92</f>
        <v>0</v>
      </c>
      <c r="G91" s="110">
        <f>G92</f>
        <v>0</v>
      </c>
      <c r="H91" s="159" t="e">
        <f t="shared" si="7"/>
        <v>#DIV/0!</v>
      </c>
    </row>
    <row r="92" spans="2:8" x14ac:dyDescent="0.25">
      <c r="B92" s="70">
        <v>32</v>
      </c>
      <c r="C92" s="79"/>
      <c r="D92" s="80"/>
      <c r="E92" s="71" t="s">
        <v>12</v>
      </c>
      <c r="F92" s="110">
        <v>0</v>
      </c>
      <c r="G92" s="110">
        <f>G93</f>
        <v>0</v>
      </c>
      <c r="H92" s="159" t="e">
        <f t="shared" si="7"/>
        <v>#DIV/0!</v>
      </c>
    </row>
    <row r="93" spans="2:8" x14ac:dyDescent="0.25">
      <c r="B93" s="98">
        <v>3299</v>
      </c>
      <c r="C93" s="79"/>
      <c r="D93" s="80"/>
      <c r="E93" s="99" t="s">
        <v>143</v>
      </c>
      <c r="F93" s="110"/>
      <c r="G93" s="110"/>
      <c r="H93" s="93"/>
    </row>
    <row r="94" spans="2:8" x14ac:dyDescent="0.25">
      <c r="B94" s="309" t="s">
        <v>175</v>
      </c>
      <c r="C94" s="310"/>
      <c r="D94" s="311"/>
      <c r="E94" s="88" t="s">
        <v>176</v>
      </c>
      <c r="F94" s="113">
        <f>F95+F101</f>
        <v>40986</v>
      </c>
      <c r="G94" s="113">
        <f>G95+G101</f>
        <v>28547.89</v>
      </c>
      <c r="H94" s="158">
        <f t="shared" si="7"/>
        <v>69.652783877421555</v>
      </c>
    </row>
    <row r="95" spans="2:8" x14ac:dyDescent="0.25">
      <c r="B95" s="324" t="s">
        <v>177</v>
      </c>
      <c r="C95" s="325"/>
      <c r="D95" s="326"/>
      <c r="E95" s="90" t="s">
        <v>12</v>
      </c>
      <c r="F95" s="110">
        <v>36386</v>
      </c>
      <c r="G95" s="110">
        <f>SUM(G96:G100)</f>
        <v>23938.89</v>
      </c>
      <c r="H95" s="159">
        <f t="shared" si="7"/>
        <v>65.791485736272193</v>
      </c>
    </row>
    <row r="96" spans="2:8" x14ac:dyDescent="0.25">
      <c r="B96" s="95" t="s">
        <v>243</v>
      </c>
      <c r="C96" s="96"/>
      <c r="D96" s="97"/>
      <c r="E96" s="90" t="s">
        <v>106</v>
      </c>
      <c r="F96" s="110"/>
      <c r="G96" s="110">
        <v>15451.54</v>
      </c>
      <c r="H96" s="159"/>
    </row>
    <row r="97" spans="2:8" x14ac:dyDescent="0.25">
      <c r="B97" s="95" t="s">
        <v>203</v>
      </c>
      <c r="C97" s="96"/>
      <c r="D97" s="97"/>
      <c r="E97" s="90" t="s">
        <v>112</v>
      </c>
      <c r="F97" s="110"/>
      <c r="G97" s="110"/>
      <c r="H97" s="159"/>
    </row>
    <row r="98" spans="2:8" x14ac:dyDescent="0.25">
      <c r="B98" s="95" t="s">
        <v>208</v>
      </c>
      <c r="C98" s="96"/>
      <c r="D98" s="97"/>
      <c r="E98" s="90" t="s">
        <v>211</v>
      </c>
      <c r="F98" s="110"/>
      <c r="G98" s="110"/>
      <c r="H98" s="159"/>
    </row>
    <row r="99" spans="2:8" x14ac:dyDescent="0.25">
      <c r="B99" s="95" t="s">
        <v>209</v>
      </c>
      <c r="C99" s="96"/>
      <c r="D99" s="97"/>
      <c r="E99" s="90" t="s">
        <v>212</v>
      </c>
      <c r="F99" s="110"/>
      <c r="G99" s="110">
        <v>8375.6299999999992</v>
      </c>
      <c r="H99" s="159"/>
    </row>
    <row r="100" spans="2:8" x14ac:dyDescent="0.25">
      <c r="B100" s="95" t="s">
        <v>210</v>
      </c>
      <c r="C100" s="96"/>
      <c r="D100" s="97"/>
      <c r="E100" s="90" t="s">
        <v>139</v>
      </c>
      <c r="F100" s="110"/>
      <c r="G100" s="110">
        <v>111.72</v>
      </c>
      <c r="H100" s="159"/>
    </row>
    <row r="101" spans="2:8" x14ac:dyDescent="0.25">
      <c r="B101" s="324" t="s">
        <v>178</v>
      </c>
      <c r="C101" s="325"/>
      <c r="D101" s="326"/>
      <c r="E101" s="90" t="s">
        <v>179</v>
      </c>
      <c r="F101" s="110">
        <v>4600</v>
      </c>
      <c r="G101" s="110">
        <f>SUM(G102:G104)</f>
        <v>4609</v>
      </c>
      <c r="H101" s="159">
        <f t="shared" ref="H101" si="8">G101/F101*100</f>
        <v>100.19565217391305</v>
      </c>
    </row>
    <row r="102" spans="2:8" x14ac:dyDescent="0.25">
      <c r="B102" s="95" t="s">
        <v>204</v>
      </c>
      <c r="C102" s="96"/>
      <c r="D102" s="97"/>
      <c r="E102" s="90" t="s">
        <v>121</v>
      </c>
      <c r="F102" s="110"/>
      <c r="G102" s="110">
        <v>1730.7</v>
      </c>
      <c r="H102" s="159"/>
    </row>
    <row r="103" spans="2:8" x14ac:dyDescent="0.25">
      <c r="B103" s="95" t="s">
        <v>253</v>
      </c>
      <c r="C103" s="96"/>
      <c r="D103" s="97"/>
      <c r="E103" s="90" t="s">
        <v>254</v>
      </c>
      <c r="F103" s="110"/>
      <c r="G103" s="110">
        <v>2440.8000000000002</v>
      </c>
      <c r="H103" s="159"/>
    </row>
    <row r="104" spans="2:8" x14ac:dyDescent="0.25">
      <c r="B104" s="95" t="s">
        <v>205</v>
      </c>
      <c r="C104" s="96"/>
      <c r="D104" s="97"/>
      <c r="E104" s="90" t="s">
        <v>207</v>
      </c>
      <c r="F104" s="110"/>
      <c r="G104" s="110">
        <v>437.5</v>
      </c>
      <c r="H104" s="159"/>
    </row>
    <row r="105" spans="2:8" x14ac:dyDescent="0.25">
      <c r="B105" s="309" t="s">
        <v>180</v>
      </c>
      <c r="C105" s="310"/>
      <c r="D105" s="311"/>
      <c r="E105" s="88" t="s">
        <v>181</v>
      </c>
      <c r="F105" s="113">
        <f>F106+F112</f>
        <v>6472</v>
      </c>
      <c r="G105" s="113">
        <f>G106+G112</f>
        <v>6471.6400000000012</v>
      </c>
      <c r="H105" s="158">
        <f t="shared" ref="H105:H106" si="9">G105/F105*100</f>
        <v>99.994437577255894</v>
      </c>
    </row>
    <row r="106" spans="2:8" x14ac:dyDescent="0.25">
      <c r="B106" s="324" t="s">
        <v>177</v>
      </c>
      <c r="C106" s="325"/>
      <c r="D106" s="326"/>
      <c r="E106" s="90" t="s">
        <v>12</v>
      </c>
      <c r="F106" s="110">
        <v>6460</v>
      </c>
      <c r="G106" s="110">
        <f>SUM(G107:G111)</f>
        <v>6460.6400000000012</v>
      </c>
      <c r="H106" s="159">
        <f t="shared" si="9"/>
        <v>100.00990712074305</v>
      </c>
    </row>
    <row r="107" spans="2:8" x14ac:dyDescent="0.25">
      <c r="B107" s="324" t="s">
        <v>202</v>
      </c>
      <c r="C107" s="325"/>
      <c r="D107" s="326"/>
      <c r="E107" s="90" t="s">
        <v>28</v>
      </c>
      <c r="F107" s="110"/>
      <c r="G107" s="110">
        <v>4019.86</v>
      </c>
      <c r="H107" s="159"/>
    </row>
    <row r="108" spans="2:8" x14ac:dyDescent="0.25">
      <c r="B108" s="194" t="s">
        <v>218</v>
      </c>
      <c r="C108" s="195"/>
      <c r="D108" s="196"/>
      <c r="E108" s="90" t="s">
        <v>130</v>
      </c>
      <c r="F108" s="110"/>
      <c r="G108" s="110">
        <v>1387.75</v>
      </c>
      <c r="H108" s="159"/>
    </row>
    <row r="109" spans="2:8" x14ac:dyDescent="0.25">
      <c r="B109" s="194" t="s">
        <v>221</v>
      </c>
      <c r="C109" s="195"/>
      <c r="D109" s="196"/>
      <c r="E109" s="90" t="s">
        <v>136</v>
      </c>
      <c r="F109" s="110"/>
      <c r="G109" s="110">
        <v>250</v>
      </c>
      <c r="H109" s="159"/>
    </row>
    <row r="110" spans="2:8" x14ac:dyDescent="0.25">
      <c r="B110" s="194" t="s">
        <v>209</v>
      </c>
      <c r="C110" s="195"/>
      <c r="D110" s="196"/>
      <c r="E110" s="90" t="s">
        <v>212</v>
      </c>
      <c r="F110" s="110"/>
      <c r="G110" s="110">
        <v>564.85</v>
      </c>
      <c r="H110" s="159"/>
    </row>
    <row r="111" spans="2:8" x14ac:dyDescent="0.25">
      <c r="B111" s="194" t="s">
        <v>242</v>
      </c>
      <c r="C111" s="195"/>
      <c r="D111" s="196"/>
      <c r="E111" s="90" t="s">
        <v>139</v>
      </c>
      <c r="F111" s="110"/>
      <c r="G111" s="110">
        <v>238.18</v>
      </c>
      <c r="H111" s="159"/>
    </row>
    <row r="112" spans="2:8" x14ac:dyDescent="0.25">
      <c r="B112" s="194" t="s">
        <v>235</v>
      </c>
      <c r="C112" s="195"/>
      <c r="D112" s="196"/>
      <c r="E112" s="90" t="s">
        <v>116</v>
      </c>
      <c r="F112" s="110">
        <v>12</v>
      </c>
      <c r="G112" s="110">
        <v>11</v>
      </c>
      <c r="H112" s="159"/>
    </row>
    <row r="113" spans="2:8" x14ac:dyDescent="0.25">
      <c r="B113" s="330" t="s">
        <v>182</v>
      </c>
      <c r="C113" s="313"/>
      <c r="D113" s="314"/>
      <c r="E113" s="82" t="s">
        <v>183</v>
      </c>
      <c r="F113" s="148">
        <f>F114</f>
        <v>2360</v>
      </c>
      <c r="G113" s="148">
        <f>G114</f>
        <v>2276.81</v>
      </c>
      <c r="H113" s="160">
        <f t="shared" ref="H113:H115" si="10">G113/F113*100</f>
        <v>96.474999999999994</v>
      </c>
    </row>
    <row r="114" spans="2:8" x14ac:dyDescent="0.25">
      <c r="B114" s="309" t="s">
        <v>157</v>
      </c>
      <c r="C114" s="310"/>
      <c r="D114" s="311"/>
      <c r="E114" s="161" t="s">
        <v>184</v>
      </c>
      <c r="F114" s="113">
        <f>F115</f>
        <v>2360</v>
      </c>
      <c r="G114" s="113">
        <f>G115</f>
        <v>2276.81</v>
      </c>
      <c r="H114" s="158">
        <f t="shared" si="10"/>
        <v>96.474999999999994</v>
      </c>
    </row>
    <row r="115" spans="2:8" x14ac:dyDescent="0.25">
      <c r="B115" s="359">
        <v>32</v>
      </c>
      <c r="C115" s="360"/>
      <c r="D115" s="361"/>
      <c r="E115" s="70" t="s">
        <v>12</v>
      </c>
      <c r="F115" s="110">
        <v>2360</v>
      </c>
      <c r="G115" s="110">
        <f>SUM(G116:G120)</f>
        <v>2276.81</v>
      </c>
      <c r="H115" s="159">
        <f t="shared" si="10"/>
        <v>96.474999999999994</v>
      </c>
    </row>
    <row r="116" spans="2:8" x14ac:dyDescent="0.25">
      <c r="B116" s="144">
        <v>3221</v>
      </c>
      <c r="C116" s="134"/>
      <c r="D116" s="135"/>
      <c r="E116" s="126" t="s">
        <v>107</v>
      </c>
      <c r="F116" s="110"/>
      <c r="G116" s="110">
        <v>102.55</v>
      </c>
      <c r="H116" s="159"/>
    </row>
    <row r="117" spans="2:8" x14ac:dyDescent="0.25">
      <c r="B117" s="202">
        <v>3222</v>
      </c>
      <c r="C117" s="203"/>
      <c r="D117" s="204"/>
      <c r="E117" s="208" t="s">
        <v>108</v>
      </c>
      <c r="F117" s="110"/>
      <c r="G117" s="110">
        <v>32.93</v>
      </c>
      <c r="H117" s="159"/>
    </row>
    <row r="118" spans="2:8" x14ac:dyDescent="0.25">
      <c r="B118" s="202">
        <v>3225</v>
      </c>
      <c r="C118" s="203"/>
      <c r="D118" s="204"/>
      <c r="E118" s="208" t="s">
        <v>112</v>
      </c>
      <c r="F118" s="110"/>
      <c r="G118" s="110">
        <v>1821.04</v>
      </c>
      <c r="H118" s="159"/>
    </row>
    <row r="119" spans="2:8" x14ac:dyDescent="0.25">
      <c r="B119" s="202">
        <v>3241</v>
      </c>
      <c r="C119" s="203"/>
      <c r="D119" s="204"/>
      <c r="E119" s="206" t="s">
        <v>212</v>
      </c>
      <c r="F119" s="93"/>
      <c r="G119" s="110">
        <v>70</v>
      </c>
      <c r="H119" s="159"/>
    </row>
    <row r="120" spans="2:8" x14ac:dyDescent="0.25">
      <c r="B120" s="202">
        <v>3299</v>
      </c>
      <c r="C120" s="203"/>
      <c r="D120" s="204"/>
      <c r="E120" s="206" t="s">
        <v>143</v>
      </c>
      <c r="F120" s="93"/>
      <c r="G120" s="110">
        <v>250.29</v>
      </c>
      <c r="H120" s="159"/>
    </row>
    <row r="121" spans="2:8" x14ac:dyDescent="0.25">
      <c r="B121" s="353" t="s">
        <v>185</v>
      </c>
      <c r="C121" s="354"/>
      <c r="D121" s="355"/>
      <c r="E121" s="86" t="s">
        <v>186</v>
      </c>
      <c r="F121" s="148">
        <f>F122+F137</f>
        <v>24028</v>
      </c>
      <c r="G121" s="148">
        <f>G122+G137</f>
        <v>27692.190000000002</v>
      </c>
      <c r="H121" s="157">
        <f t="shared" ref="H121:H123" si="11">G121/F121*100</f>
        <v>115.24966705510241</v>
      </c>
    </row>
    <row r="122" spans="2:8" x14ac:dyDescent="0.25">
      <c r="B122" s="309" t="s">
        <v>187</v>
      </c>
      <c r="C122" s="310"/>
      <c r="D122" s="311"/>
      <c r="E122" s="88" t="s">
        <v>188</v>
      </c>
      <c r="F122" s="113">
        <f>SUM(F123:F131)</f>
        <v>23000</v>
      </c>
      <c r="G122" s="113">
        <f>SUM(G123,G131)</f>
        <v>26665.22</v>
      </c>
      <c r="H122" s="158">
        <f t="shared" si="11"/>
        <v>115.93573913043478</v>
      </c>
    </row>
    <row r="123" spans="2:8" x14ac:dyDescent="0.25">
      <c r="B123" s="297" t="s">
        <v>177</v>
      </c>
      <c r="C123" s="298"/>
      <c r="D123" s="299"/>
      <c r="E123" s="71" t="s">
        <v>12</v>
      </c>
      <c r="F123" s="110">
        <v>15000</v>
      </c>
      <c r="G123" s="110">
        <f>SUM(G124:G130)</f>
        <v>15790.22</v>
      </c>
      <c r="H123" s="159">
        <f t="shared" si="11"/>
        <v>105.26813333333334</v>
      </c>
    </row>
    <row r="124" spans="2:8" x14ac:dyDescent="0.25">
      <c r="B124" s="117" t="s">
        <v>202</v>
      </c>
      <c r="C124" s="118"/>
      <c r="D124" s="119"/>
      <c r="E124" s="29" t="s">
        <v>28</v>
      </c>
      <c r="F124" s="110"/>
      <c r="G124" s="110">
        <v>14248.96</v>
      </c>
      <c r="H124" s="93"/>
    </row>
    <row r="125" spans="2:8" x14ac:dyDescent="0.25">
      <c r="B125" s="199" t="s">
        <v>243</v>
      </c>
      <c r="C125" s="200"/>
      <c r="D125" s="201"/>
      <c r="E125" s="29" t="s">
        <v>106</v>
      </c>
      <c r="F125" s="110"/>
      <c r="G125" s="110">
        <v>300</v>
      </c>
      <c r="H125" s="93"/>
    </row>
    <row r="126" spans="2:8" x14ac:dyDescent="0.25">
      <c r="B126" s="117" t="s">
        <v>214</v>
      </c>
      <c r="C126" s="118"/>
      <c r="D126" s="119"/>
      <c r="E126" s="7" t="s">
        <v>107</v>
      </c>
      <c r="F126" s="110"/>
      <c r="G126" s="110">
        <v>94.3</v>
      </c>
      <c r="H126" s="93"/>
    </row>
    <row r="127" spans="2:8" x14ac:dyDescent="0.25">
      <c r="B127" s="224" t="s">
        <v>203</v>
      </c>
      <c r="C127" s="225"/>
      <c r="D127" s="226"/>
      <c r="E127" s="7" t="s">
        <v>112</v>
      </c>
      <c r="F127" s="110"/>
      <c r="G127" s="110">
        <v>756.74</v>
      </c>
      <c r="H127" s="93"/>
    </row>
    <row r="128" spans="2:8" x14ac:dyDescent="0.25">
      <c r="B128" s="117" t="s">
        <v>217</v>
      </c>
      <c r="C128" s="118"/>
      <c r="D128" s="119"/>
      <c r="E128" s="7" t="s">
        <v>128</v>
      </c>
      <c r="F128" s="110"/>
      <c r="G128" s="110">
        <v>106.19</v>
      </c>
      <c r="H128" s="93"/>
    </row>
    <row r="129" spans="2:8" x14ac:dyDescent="0.25">
      <c r="B129" s="199" t="s">
        <v>221</v>
      </c>
      <c r="C129" s="200"/>
      <c r="D129" s="201"/>
      <c r="E129" s="7" t="s">
        <v>136</v>
      </c>
      <c r="F129" s="110"/>
      <c r="G129" s="110">
        <v>91.1</v>
      </c>
      <c r="H129" s="93"/>
    </row>
    <row r="130" spans="2:8" x14ac:dyDescent="0.25">
      <c r="B130" s="117" t="s">
        <v>215</v>
      </c>
      <c r="C130" s="118"/>
      <c r="D130" s="119"/>
      <c r="E130" s="7" t="s">
        <v>143</v>
      </c>
      <c r="F130" s="110"/>
      <c r="G130" s="110">
        <v>192.93</v>
      </c>
      <c r="H130" s="93"/>
    </row>
    <row r="131" spans="2:8" x14ac:dyDescent="0.25">
      <c r="B131" s="324" t="s">
        <v>178</v>
      </c>
      <c r="C131" s="325"/>
      <c r="D131" s="326"/>
      <c r="E131" s="90" t="s">
        <v>179</v>
      </c>
      <c r="F131" s="110">
        <v>8000</v>
      </c>
      <c r="G131" s="110">
        <f>SUM(G132:G136)</f>
        <v>10875</v>
      </c>
      <c r="H131" s="159">
        <f t="shared" ref="H131" si="12">G131/F131*100</f>
        <v>135.9375</v>
      </c>
    </row>
    <row r="132" spans="2:8" x14ac:dyDescent="0.25">
      <c r="B132" s="123" t="s">
        <v>204</v>
      </c>
      <c r="C132" s="124"/>
      <c r="D132" s="125"/>
      <c r="E132" s="7" t="s">
        <v>121</v>
      </c>
      <c r="F132" s="110"/>
      <c r="G132" s="110">
        <v>1637.5</v>
      </c>
      <c r="H132" s="93"/>
    </row>
    <row r="133" spans="2:8" x14ac:dyDescent="0.25">
      <c r="B133" s="123" t="s">
        <v>255</v>
      </c>
      <c r="C133" s="124"/>
      <c r="D133" s="125"/>
      <c r="E133" s="7" t="s">
        <v>252</v>
      </c>
      <c r="F133" s="110"/>
      <c r="G133" s="110">
        <v>3186.25</v>
      </c>
      <c r="H133" s="93"/>
    </row>
    <row r="134" spans="2:8" x14ac:dyDescent="0.25">
      <c r="B134" s="236" t="s">
        <v>253</v>
      </c>
      <c r="C134" s="237"/>
      <c r="D134" s="238"/>
      <c r="E134" s="7" t="s">
        <v>122</v>
      </c>
      <c r="F134" s="110"/>
      <c r="G134" s="110">
        <v>1045.49</v>
      </c>
      <c r="H134" s="93"/>
    </row>
    <row r="135" spans="2:8" x14ac:dyDescent="0.25">
      <c r="B135" s="123" t="s">
        <v>205</v>
      </c>
      <c r="C135" s="124"/>
      <c r="D135" s="125"/>
      <c r="E135" s="7" t="s">
        <v>124</v>
      </c>
      <c r="F135" s="110"/>
      <c r="G135" s="110">
        <v>5000</v>
      </c>
      <c r="H135" s="93"/>
    </row>
    <row r="136" spans="2:8" x14ac:dyDescent="0.25">
      <c r="B136" s="236" t="s">
        <v>206</v>
      </c>
      <c r="C136" s="237"/>
      <c r="D136" s="238"/>
      <c r="E136" s="234" t="s">
        <v>156</v>
      </c>
      <c r="F136" s="110"/>
      <c r="G136" s="110">
        <v>5.76</v>
      </c>
      <c r="H136" s="93"/>
    </row>
    <row r="137" spans="2:8" x14ac:dyDescent="0.25">
      <c r="B137" s="309" t="s">
        <v>189</v>
      </c>
      <c r="C137" s="310"/>
      <c r="D137" s="311"/>
      <c r="E137" s="88" t="s">
        <v>190</v>
      </c>
      <c r="F137" s="113">
        <f>F138</f>
        <v>1028</v>
      </c>
      <c r="G137" s="113">
        <f>G138</f>
        <v>1026.97</v>
      </c>
      <c r="H137" s="158">
        <f t="shared" ref="H137:H138" si="13">G137/F137*100</f>
        <v>99.899805447470825</v>
      </c>
    </row>
    <row r="138" spans="2:8" x14ac:dyDescent="0.25">
      <c r="B138" s="297" t="s">
        <v>177</v>
      </c>
      <c r="C138" s="298"/>
      <c r="D138" s="299"/>
      <c r="E138" s="71" t="s">
        <v>12</v>
      </c>
      <c r="F138" s="110">
        <v>1028</v>
      </c>
      <c r="G138" s="110">
        <f>SUM(G139:G141)</f>
        <v>1026.97</v>
      </c>
      <c r="H138" s="159">
        <f t="shared" si="13"/>
        <v>99.899805447470825</v>
      </c>
    </row>
    <row r="139" spans="2:8" x14ac:dyDescent="0.25">
      <c r="B139" s="117" t="s">
        <v>214</v>
      </c>
      <c r="C139" s="118"/>
      <c r="D139" s="119"/>
      <c r="E139" s="7" t="s">
        <v>107</v>
      </c>
      <c r="F139" s="110"/>
      <c r="G139" s="110">
        <v>436.82</v>
      </c>
      <c r="H139" s="93"/>
    </row>
    <row r="140" spans="2:8" x14ac:dyDescent="0.25">
      <c r="B140" s="224" t="s">
        <v>221</v>
      </c>
      <c r="C140" s="225"/>
      <c r="D140" s="226"/>
      <c r="E140" s="234" t="s">
        <v>136</v>
      </c>
      <c r="F140" s="110"/>
      <c r="G140" s="110">
        <v>91.87</v>
      </c>
      <c r="H140" s="93"/>
    </row>
    <row r="141" spans="2:8" x14ac:dyDescent="0.25">
      <c r="B141" s="224" t="s">
        <v>215</v>
      </c>
      <c r="C141" s="225"/>
      <c r="D141" s="226"/>
      <c r="E141" s="234" t="s">
        <v>143</v>
      </c>
      <c r="F141" s="110"/>
      <c r="G141" s="110">
        <v>498.28</v>
      </c>
      <c r="H141" s="93"/>
    </row>
    <row r="142" spans="2:8" x14ac:dyDescent="0.25">
      <c r="B142" s="353" t="s">
        <v>225</v>
      </c>
      <c r="C142" s="354"/>
      <c r="D142" s="355"/>
      <c r="E142" s="86" t="s">
        <v>191</v>
      </c>
      <c r="F142" s="148">
        <f>F143+F174</f>
        <v>66149</v>
      </c>
      <c r="G142" s="148">
        <f>G143+G174</f>
        <v>64134.869999999995</v>
      </c>
      <c r="H142" s="160">
        <f t="shared" ref="H142:H145" si="14">G142/F142*100</f>
        <v>96.955161831622533</v>
      </c>
    </row>
    <row r="143" spans="2:8" x14ac:dyDescent="0.25">
      <c r="B143" s="356" t="s">
        <v>192</v>
      </c>
      <c r="C143" s="357"/>
      <c r="D143" s="358"/>
      <c r="E143" s="88" t="s">
        <v>193</v>
      </c>
      <c r="F143" s="113">
        <f>F144+F172</f>
        <v>65001</v>
      </c>
      <c r="G143" s="113">
        <f>G144+G172</f>
        <v>62986.649999999994</v>
      </c>
      <c r="H143" s="158">
        <f t="shared" si="14"/>
        <v>96.901047676189592</v>
      </c>
    </row>
    <row r="144" spans="2:8" x14ac:dyDescent="0.25">
      <c r="B144" s="315">
        <v>3</v>
      </c>
      <c r="C144" s="316"/>
      <c r="D144" s="317"/>
      <c r="E144" s="71" t="s">
        <v>3</v>
      </c>
      <c r="F144" s="110">
        <f>F145+F147+F170</f>
        <v>60001</v>
      </c>
      <c r="G144" s="110">
        <f>G145+G147+G170</f>
        <v>59789.439999999995</v>
      </c>
      <c r="H144" s="159">
        <f t="shared" si="14"/>
        <v>99.647405876568712</v>
      </c>
    </row>
    <row r="145" spans="2:8" x14ac:dyDescent="0.25">
      <c r="B145" s="315">
        <v>31</v>
      </c>
      <c r="C145" s="316"/>
      <c r="D145" s="317"/>
      <c r="E145" s="71" t="s">
        <v>4</v>
      </c>
      <c r="F145" s="110">
        <v>1121</v>
      </c>
      <c r="G145" s="110">
        <f>G146</f>
        <v>1120</v>
      </c>
      <c r="H145" s="159">
        <f t="shared" si="14"/>
        <v>99.910793933987506</v>
      </c>
    </row>
    <row r="146" spans="2:8" x14ac:dyDescent="0.25">
      <c r="B146" s="120">
        <v>3121</v>
      </c>
      <c r="C146" s="121"/>
      <c r="D146" s="122"/>
      <c r="E146" s="126" t="s">
        <v>213</v>
      </c>
      <c r="F146" s="110"/>
      <c r="G146" s="110">
        <v>1120</v>
      </c>
      <c r="H146" s="159"/>
    </row>
    <row r="147" spans="2:8" x14ac:dyDescent="0.25">
      <c r="B147" s="315">
        <v>32</v>
      </c>
      <c r="C147" s="316"/>
      <c r="D147" s="317"/>
      <c r="E147" s="71" t="s">
        <v>12</v>
      </c>
      <c r="F147" s="110">
        <v>57780</v>
      </c>
      <c r="G147" s="110">
        <f>SUM(G148:G169)</f>
        <v>57567.359999999993</v>
      </c>
      <c r="H147" s="159">
        <f t="shared" ref="H147" si="15">G147/F147*100</f>
        <v>99.631983385254401</v>
      </c>
    </row>
    <row r="148" spans="2:8" x14ac:dyDescent="0.25">
      <c r="B148" s="306">
        <v>3211</v>
      </c>
      <c r="C148" s="307"/>
      <c r="D148" s="308"/>
      <c r="E148" s="29" t="s">
        <v>28</v>
      </c>
      <c r="F148" s="93"/>
      <c r="G148" s="110">
        <v>13650.86</v>
      </c>
      <c r="H148" s="93"/>
    </row>
    <row r="149" spans="2:8" x14ac:dyDescent="0.25">
      <c r="B149" s="233">
        <v>3212</v>
      </c>
      <c r="C149" s="234"/>
      <c r="D149" s="235"/>
      <c r="E149" s="29" t="s">
        <v>105</v>
      </c>
      <c r="F149" s="93"/>
      <c r="G149" s="110">
        <v>627.27</v>
      </c>
      <c r="H149" s="93"/>
    </row>
    <row r="150" spans="2:8" x14ac:dyDescent="0.25">
      <c r="B150" s="300">
        <v>3213</v>
      </c>
      <c r="C150" s="301"/>
      <c r="D150" s="302"/>
      <c r="E150" s="8" t="s">
        <v>106</v>
      </c>
      <c r="F150" s="93"/>
      <c r="G150" s="110">
        <v>1286.07</v>
      </c>
      <c r="H150" s="93"/>
    </row>
    <row r="151" spans="2:8" x14ac:dyDescent="0.25">
      <c r="B151" s="120">
        <v>3214</v>
      </c>
      <c r="C151" s="121"/>
      <c r="D151" s="122"/>
      <c r="E151" s="8" t="s">
        <v>147</v>
      </c>
      <c r="F151" s="93"/>
      <c r="G151" s="110">
        <v>38.729999999999997</v>
      </c>
      <c r="H151" s="93"/>
    </row>
    <row r="152" spans="2:8" x14ac:dyDescent="0.25">
      <c r="B152" s="300">
        <v>3221</v>
      </c>
      <c r="C152" s="301"/>
      <c r="D152" s="302"/>
      <c r="E152" s="8" t="s">
        <v>107</v>
      </c>
      <c r="F152" s="93"/>
      <c r="G152" s="110">
        <v>3371.33</v>
      </c>
      <c r="H152" s="93"/>
    </row>
    <row r="153" spans="2:8" x14ac:dyDescent="0.25">
      <c r="B153" s="300">
        <v>3222</v>
      </c>
      <c r="C153" s="301"/>
      <c r="D153" s="302"/>
      <c r="E153" s="8" t="s">
        <v>108</v>
      </c>
      <c r="F153" s="93"/>
      <c r="G153" s="110">
        <v>425.43</v>
      </c>
      <c r="H153" s="93"/>
    </row>
    <row r="154" spans="2:8" x14ac:dyDescent="0.25">
      <c r="B154" s="300">
        <v>3223</v>
      </c>
      <c r="C154" s="301"/>
      <c r="D154" s="302"/>
      <c r="E154" s="8" t="s">
        <v>110</v>
      </c>
      <c r="F154" s="93"/>
      <c r="G154" s="110">
        <v>2320.0100000000002</v>
      </c>
      <c r="H154" s="93"/>
    </row>
    <row r="155" spans="2:8" x14ac:dyDescent="0.25">
      <c r="B155" s="127">
        <v>3224</v>
      </c>
      <c r="C155" s="128"/>
      <c r="D155" s="129"/>
      <c r="E155" s="8" t="s">
        <v>111</v>
      </c>
      <c r="F155" s="93"/>
      <c r="G155" s="110">
        <v>1360.74</v>
      </c>
      <c r="H155" s="93"/>
    </row>
    <row r="156" spans="2:8" x14ac:dyDescent="0.25">
      <c r="B156" s="300">
        <v>3225</v>
      </c>
      <c r="C156" s="301"/>
      <c r="D156" s="302"/>
      <c r="E156" s="8" t="s">
        <v>112</v>
      </c>
      <c r="F156" s="93"/>
      <c r="G156" s="110">
        <v>2066.5500000000002</v>
      </c>
      <c r="H156" s="93"/>
    </row>
    <row r="157" spans="2:8" x14ac:dyDescent="0.25">
      <c r="B157" s="300">
        <v>3227</v>
      </c>
      <c r="C157" s="301"/>
      <c r="D157" s="302"/>
      <c r="E157" s="8" t="s">
        <v>113</v>
      </c>
      <c r="F157" s="93"/>
      <c r="G157" s="110">
        <v>0</v>
      </c>
      <c r="H157" s="93"/>
    </row>
    <row r="158" spans="2:8" x14ac:dyDescent="0.25">
      <c r="B158" s="300">
        <v>3231</v>
      </c>
      <c r="C158" s="301"/>
      <c r="D158" s="302"/>
      <c r="E158" s="8" t="s">
        <v>128</v>
      </c>
      <c r="F158" s="93"/>
      <c r="G158" s="110">
        <v>2122.62</v>
      </c>
      <c r="H158" s="93"/>
    </row>
    <row r="159" spans="2:8" x14ac:dyDescent="0.25">
      <c r="B159" s="300">
        <v>3232</v>
      </c>
      <c r="C159" s="301"/>
      <c r="D159" s="302"/>
      <c r="E159" s="8" t="s">
        <v>129</v>
      </c>
      <c r="F159" s="93"/>
      <c r="G159" s="110">
        <v>9736.35</v>
      </c>
      <c r="H159" s="93"/>
    </row>
    <row r="160" spans="2:8" x14ac:dyDescent="0.25">
      <c r="B160" s="300">
        <v>3233</v>
      </c>
      <c r="C160" s="301"/>
      <c r="D160" s="302"/>
      <c r="E160" s="8" t="s">
        <v>130</v>
      </c>
      <c r="F160" s="93"/>
      <c r="G160" s="110">
        <v>512.99</v>
      </c>
      <c r="H160" s="93"/>
    </row>
    <row r="161" spans="2:8" x14ac:dyDescent="0.25">
      <c r="B161" s="300">
        <v>3234</v>
      </c>
      <c r="C161" s="301"/>
      <c r="D161" s="302"/>
      <c r="E161" s="8" t="s">
        <v>131</v>
      </c>
      <c r="F161" s="93"/>
      <c r="G161" s="110">
        <v>1566.27</v>
      </c>
      <c r="H161" s="93"/>
    </row>
    <row r="162" spans="2:8" x14ac:dyDescent="0.25">
      <c r="B162" s="300">
        <v>3235</v>
      </c>
      <c r="C162" s="301"/>
      <c r="D162" s="302"/>
      <c r="E162" s="8" t="s">
        <v>132</v>
      </c>
      <c r="F162" s="93"/>
      <c r="G162" s="110">
        <v>99.7</v>
      </c>
      <c r="H162" s="93"/>
    </row>
    <row r="163" spans="2:8" x14ac:dyDescent="0.25">
      <c r="B163" s="300">
        <v>3237</v>
      </c>
      <c r="C163" s="301"/>
      <c r="D163" s="302"/>
      <c r="E163" s="8" t="s">
        <v>134</v>
      </c>
      <c r="F163" s="93"/>
      <c r="G163" s="110">
        <v>7760.42</v>
      </c>
      <c r="H163" s="93"/>
    </row>
    <row r="164" spans="2:8" x14ac:dyDescent="0.25">
      <c r="B164" s="300">
        <v>3238</v>
      </c>
      <c r="C164" s="301"/>
      <c r="D164" s="302"/>
      <c r="E164" s="8" t="s">
        <v>135</v>
      </c>
      <c r="F164" s="93"/>
      <c r="G164" s="110">
        <v>5801.78</v>
      </c>
      <c r="H164" s="93"/>
    </row>
    <row r="165" spans="2:8" x14ac:dyDescent="0.25">
      <c r="B165" s="300">
        <v>3239</v>
      </c>
      <c r="C165" s="301"/>
      <c r="D165" s="302"/>
      <c r="E165" s="8" t="s">
        <v>136</v>
      </c>
      <c r="F165" s="93"/>
      <c r="G165" s="110">
        <v>2322.9299999999998</v>
      </c>
      <c r="H165" s="93"/>
    </row>
    <row r="166" spans="2:8" x14ac:dyDescent="0.25">
      <c r="B166" s="127">
        <v>3241</v>
      </c>
      <c r="C166" s="128"/>
      <c r="D166" s="129"/>
      <c r="E166" s="8" t="s">
        <v>137</v>
      </c>
      <c r="F166" s="93"/>
      <c r="G166" s="110">
        <v>1424.17</v>
      </c>
      <c r="H166" s="93"/>
    </row>
    <row r="167" spans="2:8" x14ac:dyDescent="0.25">
      <c r="B167" s="127">
        <v>3293</v>
      </c>
      <c r="C167" s="128"/>
      <c r="D167" s="129"/>
      <c r="E167" s="128" t="s">
        <v>139</v>
      </c>
      <c r="F167" s="93"/>
      <c r="G167" s="110">
        <v>143.55000000000001</v>
      </c>
      <c r="H167" s="93"/>
    </row>
    <row r="168" spans="2:8" x14ac:dyDescent="0.25">
      <c r="B168" s="227">
        <v>3295</v>
      </c>
      <c r="C168" s="228"/>
      <c r="D168" s="229"/>
      <c r="E168" s="228" t="s">
        <v>141</v>
      </c>
      <c r="F168" s="93"/>
      <c r="G168" s="110">
        <v>3</v>
      </c>
      <c r="H168" s="93"/>
    </row>
    <row r="169" spans="2:8" x14ac:dyDescent="0.25">
      <c r="B169" s="127">
        <v>3299</v>
      </c>
      <c r="C169" s="128"/>
      <c r="D169" s="129"/>
      <c r="E169" s="8" t="s">
        <v>143</v>
      </c>
      <c r="F169" s="110"/>
      <c r="G169" s="110">
        <v>926.59</v>
      </c>
      <c r="H169" s="93"/>
    </row>
    <row r="170" spans="2:8" x14ac:dyDescent="0.25">
      <c r="B170" s="315">
        <v>34</v>
      </c>
      <c r="C170" s="316"/>
      <c r="D170" s="317"/>
      <c r="E170" s="71" t="s">
        <v>116</v>
      </c>
      <c r="F170" s="110">
        <v>1100</v>
      </c>
      <c r="G170" s="110">
        <f>G171</f>
        <v>1102.08</v>
      </c>
      <c r="H170" s="159">
        <f t="shared" ref="H170:H176" si="16">G170/F170*100</f>
        <v>100.18909090909089</v>
      </c>
    </row>
    <row r="171" spans="2:8" x14ac:dyDescent="0.25">
      <c r="B171" s="120">
        <v>3431</v>
      </c>
      <c r="C171" s="121"/>
      <c r="D171" s="122"/>
      <c r="E171" s="7" t="s">
        <v>144</v>
      </c>
      <c r="F171" s="110"/>
      <c r="G171" s="110">
        <v>1102.08</v>
      </c>
      <c r="H171" s="93"/>
    </row>
    <row r="172" spans="2:8" x14ac:dyDescent="0.25">
      <c r="B172" s="315">
        <v>42</v>
      </c>
      <c r="C172" s="316"/>
      <c r="D172" s="317"/>
      <c r="E172" s="71" t="s">
        <v>165</v>
      </c>
      <c r="F172" s="110">
        <v>5000</v>
      </c>
      <c r="G172" s="110">
        <f>G173</f>
        <v>3197.21</v>
      </c>
      <c r="H172" s="159">
        <f t="shared" si="16"/>
        <v>63.944199999999995</v>
      </c>
    </row>
    <row r="173" spans="2:8" x14ac:dyDescent="0.25">
      <c r="B173" s="120">
        <v>4223</v>
      </c>
      <c r="C173" s="121"/>
      <c r="D173" s="122"/>
      <c r="E173" s="140" t="s">
        <v>122</v>
      </c>
      <c r="F173" s="110"/>
      <c r="G173" s="110">
        <v>3197.21</v>
      </c>
      <c r="H173" s="93"/>
    </row>
    <row r="174" spans="2:8" x14ac:dyDescent="0.25">
      <c r="B174" s="309" t="s">
        <v>194</v>
      </c>
      <c r="C174" s="310"/>
      <c r="D174" s="311"/>
      <c r="E174" s="81" t="s">
        <v>195</v>
      </c>
      <c r="F174" s="113">
        <f>F175</f>
        <v>1148</v>
      </c>
      <c r="G174" s="113">
        <f>G175</f>
        <v>1148.22</v>
      </c>
      <c r="H174" s="158">
        <f t="shared" si="16"/>
        <v>100.01916376306622</v>
      </c>
    </row>
    <row r="175" spans="2:8" x14ac:dyDescent="0.25">
      <c r="B175" s="297" t="s">
        <v>160</v>
      </c>
      <c r="C175" s="298"/>
      <c r="D175" s="299"/>
      <c r="E175" s="71" t="s">
        <v>3</v>
      </c>
      <c r="F175" s="110">
        <f>F176</f>
        <v>1148</v>
      </c>
      <c r="G175" s="110">
        <f>G176</f>
        <v>1148.22</v>
      </c>
      <c r="H175" s="159">
        <f t="shared" si="16"/>
        <v>100.01916376306622</v>
      </c>
    </row>
    <row r="176" spans="2:8" x14ac:dyDescent="0.25">
      <c r="B176" s="117" t="s">
        <v>177</v>
      </c>
      <c r="C176" s="118"/>
      <c r="D176" s="119"/>
      <c r="E176" s="130" t="s">
        <v>12</v>
      </c>
      <c r="F176" s="110">
        <v>1148</v>
      </c>
      <c r="G176" s="110">
        <f>SUM(G177:G187)</f>
        <v>1148.22</v>
      </c>
      <c r="H176" s="159">
        <f t="shared" si="16"/>
        <v>100.01916376306622</v>
      </c>
    </row>
    <row r="177" spans="2:8" x14ac:dyDescent="0.25">
      <c r="B177" s="131" t="s">
        <v>202</v>
      </c>
      <c r="C177" s="132"/>
      <c r="D177" s="133"/>
      <c r="E177" s="29" t="s">
        <v>28</v>
      </c>
      <c r="F177" s="110"/>
      <c r="G177" s="110"/>
      <c r="H177" s="93"/>
    </row>
    <row r="178" spans="2:8" x14ac:dyDescent="0.25">
      <c r="B178" s="131" t="s">
        <v>214</v>
      </c>
      <c r="C178" s="132"/>
      <c r="D178" s="133"/>
      <c r="E178" s="8" t="s">
        <v>107</v>
      </c>
      <c r="F178" s="110"/>
      <c r="G178" s="110"/>
      <c r="H178" s="93"/>
    </row>
    <row r="179" spans="2:8" x14ac:dyDescent="0.25">
      <c r="B179" s="131" t="s">
        <v>216</v>
      </c>
      <c r="C179" s="132"/>
      <c r="D179" s="133"/>
      <c r="E179" s="8" t="s">
        <v>108</v>
      </c>
      <c r="F179" s="93"/>
      <c r="G179" s="110">
        <v>7.31</v>
      </c>
      <c r="H179" s="93"/>
    </row>
    <row r="180" spans="2:8" x14ac:dyDescent="0.25">
      <c r="B180" s="131" t="s">
        <v>203</v>
      </c>
      <c r="C180" s="132"/>
      <c r="D180" s="133"/>
      <c r="E180" s="8" t="s">
        <v>112</v>
      </c>
      <c r="F180" s="93"/>
      <c r="G180" s="110"/>
      <c r="H180" s="93"/>
    </row>
    <row r="181" spans="2:8" x14ac:dyDescent="0.25">
      <c r="B181" s="117" t="s">
        <v>217</v>
      </c>
      <c r="C181" s="118"/>
      <c r="D181" s="119"/>
      <c r="E181" s="8" t="s">
        <v>128</v>
      </c>
      <c r="F181" s="93"/>
      <c r="G181" s="110">
        <v>0.57999999999999996</v>
      </c>
      <c r="H181" s="93"/>
    </row>
    <row r="182" spans="2:8" x14ac:dyDescent="0.25">
      <c r="B182" s="117" t="s">
        <v>208</v>
      </c>
      <c r="C182" s="118"/>
      <c r="D182" s="119"/>
      <c r="E182" s="8" t="s">
        <v>132</v>
      </c>
      <c r="F182" s="93"/>
      <c r="G182" s="110">
        <v>35</v>
      </c>
      <c r="H182" s="93"/>
    </row>
    <row r="183" spans="2:8" x14ac:dyDescent="0.25">
      <c r="B183" s="117" t="s">
        <v>219</v>
      </c>
      <c r="C183" s="118"/>
      <c r="D183" s="119"/>
      <c r="E183" s="8" t="s">
        <v>130</v>
      </c>
      <c r="F183" s="93"/>
      <c r="G183" s="110">
        <v>141.6</v>
      </c>
      <c r="H183" s="93"/>
    </row>
    <row r="184" spans="2:8" x14ac:dyDescent="0.25">
      <c r="B184" s="117" t="s">
        <v>220</v>
      </c>
      <c r="C184" s="118"/>
      <c r="D184" s="119"/>
      <c r="E184" s="8" t="s">
        <v>135</v>
      </c>
      <c r="F184" s="93"/>
      <c r="G184" s="110"/>
      <c r="H184" s="93"/>
    </row>
    <row r="185" spans="2:8" x14ac:dyDescent="0.25">
      <c r="B185" s="117" t="s">
        <v>209</v>
      </c>
      <c r="C185" s="118"/>
      <c r="D185" s="119"/>
      <c r="E185" s="8" t="s">
        <v>212</v>
      </c>
      <c r="F185" s="93"/>
      <c r="G185" s="110">
        <v>50.43</v>
      </c>
      <c r="H185" s="93"/>
    </row>
    <row r="186" spans="2:8" x14ac:dyDescent="0.25">
      <c r="B186" s="117" t="s">
        <v>210</v>
      </c>
      <c r="C186" s="118"/>
      <c r="D186" s="119"/>
      <c r="E186" s="8" t="s">
        <v>139</v>
      </c>
      <c r="F186" s="93"/>
      <c r="G186" s="110">
        <v>300.18</v>
      </c>
      <c r="H186" s="93"/>
    </row>
    <row r="187" spans="2:8" x14ac:dyDescent="0.25">
      <c r="B187" s="83" t="s">
        <v>215</v>
      </c>
      <c r="C187" s="84"/>
      <c r="D187" s="85"/>
      <c r="E187" s="8" t="s">
        <v>143</v>
      </c>
      <c r="F187" s="93"/>
      <c r="G187" s="110">
        <v>613.12</v>
      </c>
      <c r="H187" s="93"/>
    </row>
    <row r="188" spans="2:8" x14ac:dyDescent="0.25">
      <c r="B188" s="330" t="s">
        <v>196</v>
      </c>
      <c r="C188" s="313"/>
      <c r="D188" s="314"/>
      <c r="E188" s="86" t="s">
        <v>197</v>
      </c>
      <c r="F188" s="116">
        <f t="shared" ref="F188:G190" si="17">F189</f>
        <v>1755</v>
      </c>
      <c r="G188" s="116">
        <f t="shared" si="17"/>
        <v>1755</v>
      </c>
      <c r="H188" s="157">
        <f t="shared" ref="H188:H191" si="18">G188/F188*100</f>
        <v>100</v>
      </c>
    </row>
    <row r="189" spans="2:8" x14ac:dyDescent="0.25">
      <c r="B189" s="309" t="s">
        <v>154</v>
      </c>
      <c r="C189" s="310"/>
      <c r="D189" s="311"/>
      <c r="E189" s="88" t="s">
        <v>155</v>
      </c>
      <c r="F189" s="113">
        <f t="shared" si="17"/>
        <v>1755</v>
      </c>
      <c r="G189" s="113">
        <f t="shared" si="17"/>
        <v>1755</v>
      </c>
      <c r="H189" s="158">
        <f t="shared" si="18"/>
        <v>100</v>
      </c>
    </row>
    <row r="190" spans="2:8" x14ac:dyDescent="0.25">
      <c r="B190" s="83" t="s">
        <v>160</v>
      </c>
      <c r="C190" s="84"/>
      <c r="D190" s="85"/>
      <c r="E190" s="71" t="s">
        <v>3</v>
      </c>
      <c r="F190" s="110">
        <f t="shared" si="17"/>
        <v>1755</v>
      </c>
      <c r="G190" s="110">
        <f t="shared" si="17"/>
        <v>1755</v>
      </c>
      <c r="H190" s="159">
        <f t="shared" si="18"/>
        <v>100</v>
      </c>
    </row>
    <row r="191" spans="2:8" x14ac:dyDescent="0.25">
      <c r="B191" s="83" t="s">
        <v>198</v>
      </c>
      <c r="C191" s="84"/>
      <c r="D191" s="85"/>
      <c r="E191" s="71" t="s">
        <v>100</v>
      </c>
      <c r="F191" s="110">
        <v>1755</v>
      </c>
      <c r="G191" s="110">
        <v>1755</v>
      </c>
      <c r="H191" s="159">
        <f t="shared" si="18"/>
        <v>100</v>
      </c>
    </row>
    <row r="192" spans="2:8" x14ac:dyDescent="0.25">
      <c r="B192" s="131"/>
      <c r="C192" s="132"/>
      <c r="D192" s="133"/>
      <c r="E192" s="140"/>
      <c r="F192" s="145"/>
      <c r="G192" s="110"/>
      <c r="H192" s="159"/>
    </row>
    <row r="193" spans="2:8" ht="14.45" customHeight="1" x14ac:dyDescent="0.25">
      <c r="B193" s="318" t="s">
        <v>222</v>
      </c>
      <c r="C193" s="319"/>
      <c r="D193" s="320"/>
      <c r="E193" s="146" t="s">
        <v>234</v>
      </c>
      <c r="F193" s="147">
        <f>F194+F197+F200</f>
        <v>198001.93</v>
      </c>
      <c r="G193" s="148">
        <f>G194+G197+G200</f>
        <v>118000.26</v>
      </c>
      <c r="H193" s="160">
        <f t="shared" ref="H193:H195" si="19">G193/F193*100</f>
        <v>59.595510003362087</v>
      </c>
    </row>
    <row r="194" spans="2:8" x14ac:dyDescent="0.25">
      <c r="B194" s="294" t="s">
        <v>171</v>
      </c>
      <c r="C194" s="295"/>
      <c r="D194" s="296"/>
      <c r="E194" s="149" t="s">
        <v>172</v>
      </c>
      <c r="F194" s="150">
        <f>F195</f>
        <v>118000</v>
      </c>
      <c r="G194" s="113">
        <f>G195</f>
        <v>38407</v>
      </c>
      <c r="H194" s="158">
        <f t="shared" si="19"/>
        <v>32.548305084745763</v>
      </c>
    </row>
    <row r="195" spans="2:8" s="246" customFormat="1" x14ac:dyDescent="0.25">
      <c r="B195" s="239" t="s">
        <v>223</v>
      </c>
      <c r="C195" s="240"/>
      <c r="D195" s="241"/>
      <c r="E195" s="242" t="s">
        <v>126</v>
      </c>
      <c r="F195" s="243">
        <v>118000</v>
      </c>
      <c r="G195" s="244">
        <f>G196</f>
        <v>38407</v>
      </c>
      <c r="H195" s="245">
        <f t="shared" si="19"/>
        <v>32.548305084745763</v>
      </c>
    </row>
    <row r="196" spans="2:8" s="36" customFormat="1" x14ac:dyDescent="0.25">
      <c r="B196" s="297" t="s">
        <v>224</v>
      </c>
      <c r="C196" s="298"/>
      <c r="D196" s="299"/>
      <c r="E196" s="7" t="s">
        <v>126</v>
      </c>
      <c r="F196" s="256"/>
      <c r="G196" s="254">
        <v>38407</v>
      </c>
      <c r="H196" s="255"/>
    </row>
    <row r="197" spans="2:8" x14ac:dyDescent="0.25">
      <c r="B197" s="294" t="s">
        <v>236</v>
      </c>
      <c r="C197" s="295"/>
      <c r="D197" s="296"/>
      <c r="E197" s="151" t="s">
        <v>237</v>
      </c>
      <c r="F197" s="150">
        <f>F198</f>
        <v>1.93</v>
      </c>
      <c r="G197" s="113">
        <v>0</v>
      </c>
      <c r="H197" s="111"/>
    </row>
    <row r="198" spans="2:8" x14ac:dyDescent="0.25">
      <c r="B198" s="131" t="s">
        <v>223</v>
      </c>
      <c r="C198" s="132"/>
      <c r="D198" s="133"/>
      <c r="E198" s="7" t="s">
        <v>126</v>
      </c>
      <c r="F198" s="145">
        <v>1.93</v>
      </c>
      <c r="G198" s="110"/>
      <c r="H198" s="93"/>
    </row>
    <row r="199" spans="2:8" x14ac:dyDescent="0.25">
      <c r="B199" s="297" t="s">
        <v>224</v>
      </c>
      <c r="C199" s="298"/>
      <c r="D199" s="299"/>
      <c r="E199" s="7" t="s">
        <v>126</v>
      </c>
      <c r="F199" s="145"/>
      <c r="G199" s="110"/>
      <c r="H199" s="93"/>
    </row>
    <row r="200" spans="2:8" x14ac:dyDescent="0.25">
      <c r="B200" s="294" t="s">
        <v>154</v>
      </c>
      <c r="C200" s="295"/>
      <c r="D200" s="296"/>
      <c r="E200" s="151" t="s">
        <v>238</v>
      </c>
      <c r="F200" s="150">
        <f>F201</f>
        <v>80000</v>
      </c>
      <c r="G200" s="113">
        <f>G201</f>
        <v>79593.259999999995</v>
      </c>
      <c r="H200" s="158">
        <f t="shared" ref="H200" si="20">G200/F200*100</f>
        <v>99.491574999999997</v>
      </c>
    </row>
    <row r="201" spans="2:8" x14ac:dyDescent="0.25">
      <c r="B201" s="131" t="s">
        <v>223</v>
      </c>
      <c r="C201" s="132"/>
      <c r="D201" s="133"/>
      <c r="E201" s="7" t="s">
        <v>126</v>
      </c>
      <c r="F201" s="145">
        <v>80000</v>
      </c>
      <c r="G201" s="110">
        <f>G202</f>
        <v>79593.259999999995</v>
      </c>
      <c r="H201" s="159">
        <f t="shared" ref="H201" si="21">G201/F201*100</f>
        <v>99.491574999999997</v>
      </c>
    </row>
    <row r="202" spans="2:8" s="36" customFormat="1" x14ac:dyDescent="0.25">
      <c r="B202" s="297" t="s">
        <v>224</v>
      </c>
      <c r="C202" s="298"/>
      <c r="D202" s="299"/>
      <c r="E202" s="7" t="s">
        <v>126</v>
      </c>
      <c r="F202" s="256"/>
      <c r="G202" s="254">
        <v>79593.259999999995</v>
      </c>
      <c r="H202" s="255"/>
    </row>
    <row r="203" spans="2:8" x14ac:dyDescent="0.25">
      <c r="B203" s="164" t="s">
        <v>199</v>
      </c>
      <c r="C203" s="165"/>
      <c r="D203" s="165"/>
      <c r="E203" s="166"/>
      <c r="F203" s="167">
        <f>SUM(F15,F20,F83)</f>
        <v>2411115.9300000002</v>
      </c>
      <c r="G203" s="168">
        <f>SUM(G15,G20,G83)</f>
        <v>2309449.34</v>
      </c>
      <c r="H203" s="169">
        <f t="shared" ref="H203" si="22">G203/F203*100</f>
        <v>95.783421745299478</v>
      </c>
    </row>
    <row r="204" spans="2:8" x14ac:dyDescent="0.25">
      <c r="F204" s="94"/>
      <c r="G204" s="94"/>
      <c r="H204" s="94"/>
    </row>
    <row r="205" spans="2:8" x14ac:dyDescent="0.25">
      <c r="F205" s="94"/>
      <c r="G205" s="94"/>
      <c r="H205" s="94"/>
    </row>
    <row r="206" spans="2:8" x14ac:dyDescent="0.25">
      <c r="F206" s="94"/>
      <c r="G206" s="94"/>
      <c r="H206" s="94"/>
    </row>
    <row r="207" spans="2:8" x14ac:dyDescent="0.25">
      <c r="F207" s="94"/>
      <c r="G207" s="94"/>
      <c r="H207" s="94"/>
    </row>
    <row r="208" spans="2:8" x14ac:dyDescent="0.25">
      <c r="F208" s="94"/>
      <c r="G208" s="94"/>
      <c r="H208" s="94"/>
    </row>
    <row r="209" spans="6:8" x14ac:dyDescent="0.25">
      <c r="F209" s="94"/>
      <c r="G209" s="94"/>
      <c r="H209" s="94"/>
    </row>
    <row r="210" spans="6:8" x14ac:dyDescent="0.25">
      <c r="F210" s="94"/>
      <c r="G210" s="94"/>
      <c r="H210" s="94"/>
    </row>
    <row r="211" spans="6:8" x14ac:dyDescent="0.25">
      <c r="F211" s="94"/>
      <c r="G211" s="94"/>
      <c r="H211" s="94"/>
    </row>
    <row r="212" spans="6:8" x14ac:dyDescent="0.25">
      <c r="F212" s="94"/>
      <c r="G212" s="94"/>
      <c r="H212" s="94"/>
    </row>
    <row r="213" spans="6:8" x14ac:dyDescent="0.25">
      <c r="F213" s="94"/>
      <c r="G213" s="94"/>
      <c r="H213" s="94"/>
    </row>
    <row r="214" spans="6:8" x14ac:dyDescent="0.25">
      <c r="F214" s="94"/>
      <c r="G214" s="94"/>
      <c r="H214" s="94"/>
    </row>
    <row r="215" spans="6:8" x14ac:dyDescent="0.25">
      <c r="F215" s="94"/>
      <c r="G215" s="94"/>
      <c r="H215" s="94"/>
    </row>
    <row r="216" spans="6:8" x14ac:dyDescent="0.25">
      <c r="F216" s="94"/>
      <c r="G216" s="94"/>
      <c r="H216" s="94"/>
    </row>
    <row r="217" spans="6:8" x14ac:dyDescent="0.25">
      <c r="F217" s="94"/>
      <c r="G217" s="94"/>
      <c r="H217" s="94"/>
    </row>
  </sheetData>
  <mergeCells count="117">
    <mergeCell ref="B174:D174"/>
    <mergeCell ref="B175:D175"/>
    <mergeCell ref="B131:D131"/>
    <mergeCell ref="B137:D137"/>
    <mergeCell ref="B138:D138"/>
    <mergeCell ref="B142:D142"/>
    <mergeCell ref="B143:D143"/>
    <mergeCell ref="B115:D115"/>
    <mergeCell ref="B121:D121"/>
    <mergeCell ref="B122:D122"/>
    <mergeCell ref="B123:D123"/>
    <mergeCell ref="B147:D147"/>
    <mergeCell ref="B170:D170"/>
    <mergeCell ref="B172:D172"/>
    <mergeCell ref="B152:D152"/>
    <mergeCell ref="B153:D153"/>
    <mergeCell ref="B154:D154"/>
    <mergeCell ref="B156:D156"/>
    <mergeCell ref="B160:D160"/>
    <mergeCell ref="B161:D161"/>
    <mergeCell ref="B162:D162"/>
    <mergeCell ref="B150:D150"/>
    <mergeCell ref="B159:D159"/>
    <mergeCell ref="B145:D145"/>
    <mergeCell ref="B114:D114"/>
    <mergeCell ref="B107:D107"/>
    <mergeCell ref="B22:D22"/>
    <mergeCell ref="B2:H2"/>
    <mergeCell ref="B4:E4"/>
    <mergeCell ref="B5:E5"/>
    <mergeCell ref="B20:D20"/>
    <mergeCell ref="B21:D21"/>
    <mergeCell ref="B24:D24"/>
    <mergeCell ref="B30:D30"/>
    <mergeCell ref="B23:D23"/>
    <mergeCell ref="B25:D25"/>
    <mergeCell ref="B26:D26"/>
    <mergeCell ref="B27:D27"/>
    <mergeCell ref="B7:E7"/>
    <mergeCell ref="C6:E6"/>
    <mergeCell ref="B8:D8"/>
    <mergeCell ref="B9:D9"/>
    <mergeCell ref="B10:D10"/>
    <mergeCell ref="B11:D11"/>
    <mergeCell ref="B89:D89"/>
    <mergeCell ref="B90:D90"/>
    <mergeCell ref="B91:D91"/>
    <mergeCell ref="B94:D94"/>
    <mergeCell ref="B188:D188"/>
    <mergeCell ref="B157:D157"/>
    <mergeCell ref="B158:D158"/>
    <mergeCell ref="B163:D163"/>
    <mergeCell ref="B164:D164"/>
    <mergeCell ref="B165:D165"/>
    <mergeCell ref="B148:D148"/>
    <mergeCell ref="B12:D12"/>
    <mergeCell ref="B13:D13"/>
    <mergeCell ref="B14:D14"/>
    <mergeCell ref="B15:D15"/>
    <mergeCell ref="B16:D16"/>
    <mergeCell ref="B17:D17"/>
    <mergeCell ref="B47:D47"/>
    <mergeCell ref="B48:D48"/>
    <mergeCell ref="B49:D49"/>
    <mergeCell ref="B28:D28"/>
    <mergeCell ref="B29:D29"/>
    <mergeCell ref="B45:D45"/>
    <mergeCell ref="B44:D44"/>
    <mergeCell ref="B101:D101"/>
    <mergeCell ref="B105:D105"/>
    <mergeCell ref="B106:D106"/>
    <mergeCell ref="B113:D113"/>
    <mergeCell ref="B95:D95"/>
    <mergeCell ref="B74:D74"/>
    <mergeCell ref="B75:D75"/>
    <mergeCell ref="B76:D76"/>
    <mergeCell ref="B78:D78"/>
    <mergeCell ref="B83:D83"/>
    <mergeCell ref="B84:D84"/>
    <mergeCell ref="B85:D85"/>
    <mergeCell ref="B86:D86"/>
    <mergeCell ref="B87:D87"/>
    <mergeCell ref="B52:D52"/>
    <mergeCell ref="B55:D55"/>
    <mergeCell ref="B56:D56"/>
    <mergeCell ref="B57:D57"/>
    <mergeCell ref="B58:D58"/>
    <mergeCell ref="B59:D59"/>
    <mergeCell ref="B60:D60"/>
    <mergeCell ref="B61:D61"/>
    <mergeCell ref="B18:D18"/>
    <mergeCell ref="B50:D50"/>
    <mergeCell ref="B51:D51"/>
    <mergeCell ref="B194:D194"/>
    <mergeCell ref="B197:D197"/>
    <mergeCell ref="B199:D199"/>
    <mergeCell ref="B196:D196"/>
    <mergeCell ref="B200:D200"/>
    <mergeCell ref="B202:D202"/>
    <mergeCell ref="B62:D62"/>
    <mergeCell ref="B63:D63"/>
    <mergeCell ref="B70:D70"/>
    <mergeCell ref="B64:D64"/>
    <mergeCell ref="B72:D72"/>
    <mergeCell ref="B65:D65"/>
    <mergeCell ref="B66:D66"/>
    <mergeCell ref="B67:D67"/>
    <mergeCell ref="B68:D68"/>
    <mergeCell ref="B69:D69"/>
    <mergeCell ref="B79:D79"/>
    <mergeCell ref="B80:D80"/>
    <mergeCell ref="B81:D81"/>
    <mergeCell ref="B82:D82"/>
    <mergeCell ref="B73:D73"/>
    <mergeCell ref="B189:D189"/>
    <mergeCell ref="B144:D144"/>
    <mergeCell ref="B193:D193"/>
  </mergeCells>
  <pageMargins left="0.25" right="0.25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8C28-32D0-42F0-990E-DAB1786633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Sheet1</vt:lpstr>
      <vt:lpstr>'Izvještaj po organizacijskoj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KNJIŽNICA</cp:lastModifiedBy>
  <cp:lastPrinted>2025-03-14T11:35:50Z</cp:lastPrinted>
  <dcterms:created xsi:type="dcterms:W3CDTF">2022-08-12T12:51:27Z</dcterms:created>
  <dcterms:modified xsi:type="dcterms:W3CDTF">2025-03-31T07:22:33Z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