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D:\SVI PODATCI NE BRISATI!!!\Desktop\"/>
    </mc:Choice>
  </mc:AlternateContent>
  <bookViews>
    <workbookView xWindow="0" yWindow="0" windowWidth="28800" windowHeight="12435"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7" i="3" s="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s="1"/>
  <c r="B66" i="37"/>
  <c r="C66" i="37"/>
  <c r="D66" i="37"/>
  <c r="G66" i="37" s="1"/>
  <c r="B67" i="37"/>
  <c r="B68" i="37"/>
  <c r="C68" i="37"/>
  <c r="D68" i="37"/>
  <c r="H68" i="37" s="1"/>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H129" i="37" s="1"/>
  <c r="B130" i="37"/>
  <c r="C130" i="37"/>
  <c r="D130" i="37"/>
  <c r="H130" i="37" s="1"/>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H155" i="37" s="1"/>
  <c r="D155" i="37"/>
  <c r="B156" i="37"/>
  <c r="C156" i="37"/>
  <c r="D156" i="37"/>
  <c r="H156" i="37" s="1"/>
  <c r="B157" i="37"/>
  <c r="B158" i="37"/>
  <c r="C158" i="37"/>
  <c r="D158" i="37"/>
  <c r="G158" i="37"/>
  <c r="B159" i="37"/>
  <c r="C159" i="37"/>
  <c r="D159" i="37"/>
  <c r="G159" i="37" s="1"/>
  <c r="B160" i="37"/>
  <c r="C160" i="37"/>
  <c r="D160" i="37"/>
  <c r="G160" i="37"/>
  <c r="B161" i="37"/>
  <c r="B162" i="37"/>
  <c r="B163" i="37"/>
  <c r="C163" i="37"/>
  <c r="D163" i="37"/>
  <c r="G163" i="37"/>
  <c r="B164" i="37"/>
  <c r="C164" i="37"/>
  <c r="D164" i="37"/>
  <c r="G164" i="37"/>
  <c r="B165" i="37"/>
  <c r="C165" i="37"/>
  <c r="D165" i="37"/>
  <c r="G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H180" i="37" s="1"/>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c r="B640" i="37"/>
  <c r="C640" i="37"/>
  <c r="D640" i="37"/>
  <c r="G640" i="37"/>
  <c r="B641" i="37"/>
  <c r="C641" i="37"/>
  <c r="D641" i="37"/>
  <c r="G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H665" i="37" s="1"/>
  <c r="B666" i="37"/>
  <c r="C666" i="37"/>
  <c r="D666" i="37"/>
  <c r="B667" i="37"/>
  <c r="C667" i="37"/>
  <c r="D667" i="37"/>
  <c r="H667" i="37" s="1"/>
  <c r="B668" i="37"/>
  <c r="C668" i="37"/>
  <c r="D668" i="37"/>
  <c r="B669" i="37"/>
  <c r="C669" i="37"/>
  <c r="D669" i="37"/>
  <c r="H669" i="37" s="1"/>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H685" i="37" s="1"/>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H695" i="37" s="1"/>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H1026" i="37" s="1"/>
  <c r="D1026" i="37"/>
  <c r="G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H1043" i="37" s="1"/>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H1056" i="37" s="1"/>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C1113" i="37"/>
  <c r="D1113" i="37"/>
  <c r="B1114" i="37"/>
  <c r="C1114" i="37"/>
  <c r="D1114" i="37"/>
  <c r="B1115" i="37"/>
  <c r="C1115" i="37"/>
  <c r="D1115" i="37"/>
  <c r="B1116" i="37"/>
  <c r="B1117" i="37"/>
  <c r="C1117" i="37"/>
  <c r="D1117" i="37"/>
  <c r="G1117" i="37"/>
  <c r="B1118" i="37"/>
  <c r="C1118" i="37"/>
  <c r="D1118" i="37"/>
  <c r="G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D1131" i="37"/>
  <c r="H1131" i="37" s="1"/>
  <c r="B1132" i="37"/>
  <c r="C1132" i="37"/>
  <c r="D1132" i="37"/>
  <c r="B1133" i="37"/>
  <c r="C1133" i="37"/>
  <c r="G1133" i="37" s="1"/>
  <c r="D1133" i="37"/>
  <c r="B1134" i="37"/>
  <c r="B1135" i="37"/>
  <c r="C1135" i="37"/>
  <c r="D1135" i="37"/>
  <c r="G1135" i="37"/>
  <c r="B1136" i="37"/>
  <c r="C1136" i="37"/>
  <c r="D1136" i="37"/>
  <c r="G1136" i="37"/>
  <c r="B1137" i="37"/>
  <c r="C1137" i="37"/>
  <c r="D1137" i="37"/>
  <c r="G1137" i="37" s="1"/>
  <c r="B1138" i="37"/>
  <c r="B1139" i="37"/>
  <c r="B1140" i="37"/>
  <c r="B1141" i="37"/>
  <c r="C1141" i="37"/>
  <c r="D1141" i="37"/>
  <c r="B1142" i="37"/>
  <c r="C1142" i="37"/>
  <c r="D1142" i="37"/>
  <c r="B1143" i="37"/>
  <c r="B1144" i="37"/>
  <c r="G1144" i="37" s="1"/>
  <c r="C1144" i="37"/>
  <c r="D1144" i="37"/>
  <c r="B1145" i="37"/>
  <c r="G1145" i="37" s="1"/>
  <c r="C1145" i="37"/>
  <c r="D1145" i="37"/>
  <c r="B1146" i="37"/>
  <c r="C1146" i="37"/>
  <c r="D1146" i="37"/>
  <c r="B1147" i="37"/>
  <c r="G1147" i="37" s="1"/>
  <c r="C1147" i="37"/>
  <c r="D1147" i="37"/>
  <c r="B1148" i="37"/>
  <c r="G1148" i="37" s="1"/>
  <c r="C1148" i="37"/>
  <c r="D1148" i="37"/>
  <c r="B1149" i="37"/>
  <c r="G1149" i="37" s="1"/>
  <c r="C1149" i="37"/>
  <c r="D1149" i="37"/>
  <c r="B1150" i="37"/>
  <c r="C1150" i="37"/>
  <c r="D1150" i="37"/>
  <c r="B1151" i="37"/>
  <c r="G1151" i="37" s="1"/>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D1197" i="37"/>
  <c r="B1198" i="37"/>
  <c r="C1198" i="37"/>
  <c r="D1198" i="37"/>
  <c r="B1199" i="37"/>
  <c r="B1200" i="37"/>
  <c r="B1201" i="37"/>
  <c r="B1202" i="37"/>
  <c r="C1202" i="37"/>
  <c r="D1202" i="37"/>
  <c r="B1203" i="37"/>
  <c r="C1203" i="37"/>
  <c r="D1203" i="37"/>
  <c r="B1204" i="37"/>
  <c r="B1205" i="37"/>
  <c r="C1205" i="37"/>
  <c r="D1205" i="37"/>
  <c r="H1205" i="37" s="1"/>
  <c r="B1206" i="37"/>
  <c r="C1206" i="37"/>
  <c r="D1206" i="37"/>
  <c r="B1207" i="37"/>
  <c r="C1207" i="37"/>
  <c r="G1207" i="37" s="1"/>
  <c r="D1207" i="37"/>
  <c r="B1208" i="37"/>
  <c r="B1209" i="37"/>
  <c r="C1209" i="37"/>
  <c r="D1209" i="37"/>
  <c r="G1209" i="37" s="1"/>
  <c r="B1210" i="37"/>
  <c r="C1210" i="37"/>
  <c r="D1210" i="37"/>
  <c r="G1210" i="37"/>
  <c r="B1211" i="37"/>
  <c r="C1211" i="37"/>
  <c r="D1211" i="37"/>
  <c r="G1211" i="37"/>
  <c r="B1212" i="37"/>
  <c r="B1213" i="37"/>
  <c r="C1213" i="37"/>
  <c r="D1213" i="37"/>
  <c r="B1214" i="37"/>
  <c r="G1214" i="37" s="1"/>
  <c r="C1214" i="37"/>
  <c r="D1214" i="37"/>
  <c r="B1215" i="37"/>
  <c r="G1215" i="37" s="1"/>
  <c r="C1215" i="37"/>
  <c r="D1215" i="37"/>
  <c r="B1216" i="37"/>
  <c r="C1216" i="37"/>
  <c r="H1216" i="37" s="1"/>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G1224" i="37" s="1"/>
  <c r="D1224" i="37"/>
  <c r="B1225" i="37"/>
  <c r="C1225" i="37"/>
  <c r="D1225" i="37"/>
  <c r="B1226" i="37"/>
  <c r="C1226" i="37"/>
  <c r="G1226" i="37" s="1"/>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G1252" i="37" s="1"/>
  <c r="D1252" i="37"/>
  <c r="B1253" i="37"/>
  <c r="C1253" i="37"/>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G1389" i="37" s="1"/>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G1399" i="37" s="1"/>
  <c r="C1399" i="37"/>
  <c r="D1399" i="37"/>
  <c r="B1400" i="37"/>
  <c r="B1401" i="37"/>
  <c r="C1401" i="37"/>
  <c r="D1401" i="37"/>
  <c r="G1401" i="37"/>
  <c r="B1402" i="37"/>
  <c r="C1402" i="37"/>
  <c r="D1402" i="37"/>
  <c r="G1402" i="37" s="1"/>
  <c r="B1403" i="37"/>
  <c r="C1403" i="37"/>
  <c r="D1403" i="37"/>
  <c r="G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D1444" i="37"/>
  <c r="G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G1468" i="37" s="1"/>
  <c r="C1468" i="37"/>
  <c r="B1469" i="37"/>
  <c r="B1470" i="37"/>
  <c r="C1470" i="37"/>
  <c r="G1470" i="37" s="1"/>
  <c r="B1471" i="37"/>
  <c r="B1472" i="37"/>
  <c r="C1472" i="37"/>
  <c r="H1472" i="37" s="1"/>
  <c r="B1473" i="37"/>
  <c r="C1473" i="37"/>
  <c r="G1473" i="37" s="1"/>
  <c r="B1474" i="37"/>
  <c r="C1474" i="37"/>
  <c r="B1475" i="37"/>
  <c r="C1475" i="37"/>
  <c r="B1476" i="37"/>
  <c r="G1476" i="37" s="1"/>
  <c r="C1476" i="37"/>
  <c r="H1476" i="37" s="1"/>
  <c r="B1477" i="37"/>
  <c r="C1477" i="37"/>
  <c r="G1477" i="37" s="1"/>
  <c r="B1478" i="37"/>
  <c r="C1478" i="37"/>
  <c r="B1479" i="37"/>
  <c r="C1479" i="37"/>
  <c r="B1480" i="37"/>
  <c r="B1481" i="37"/>
  <c r="C1481" i="37"/>
  <c r="G1481" i="37" s="1"/>
  <c r="B1482" i="37"/>
  <c r="C1482" i="37"/>
  <c r="B1483" i="37"/>
  <c r="G1483" i="37" s="1"/>
  <c r="C1483" i="37"/>
  <c r="B1484" i="37"/>
  <c r="C1484" i="37"/>
  <c r="H1484" i="37" s="1"/>
  <c r="B1485" i="37"/>
  <c r="C1485" i="37"/>
  <c r="G1485" i="37"/>
  <c r="B1486" i="37"/>
  <c r="B1487" i="37"/>
  <c r="G1487" i="37" s="1"/>
  <c r="C1487" i="37"/>
  <c r="B1488" i="37"/>
  <c r="B1489" i="37"/>
  <c r="C1489" i="37"/>
  <c r="G1489" i="37" s="1"/>
  <c r="B1490" i="37"/>
  <c r="C1490" i="37"/>
  <c r="G1490" i="37" s="1"/>
  <c r="B1491" i="37"/>
  <c r="C1491" i="37"/>
  <c r="H1491" i="37" s="1"/>
  <c r="B1492" i="37"/>
  <c r="C1492" i="37"/>
  <c r="H1492" i="37" s="1"/>
  <c r="B1493" i="37"/>
  <c r="C1493" i="37"/>
  <c r="G1493" i="37" s="1"/>
  <c r="B1494" i="37"/>
  <c r="C1494" i="37"/>
  <c r="B1495" i="37"/>
  <c r="C1495" i="37"/>
  <c r="H1495" i="37" s="1"/>
  <c r="B1496" i="37"/>
  <c r="C1496" i="37"/>
  <c r="H1496" i="37" s="1"/>
  <c r="B1497" i="37"/>
  <c r="G1497" i="37" s="1"/>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G1513" i="37" s="1"/>
  <c r="B1514" i="37"/>
  <c r="C1514" i="37"/>
  <c r="B1515" i="37"/>
  <c r="G1515" i="37" s="1"/>
  <c r="C1515" i="37"/>
  <c r="B1516" i="37"/>
  <c r="B1517" i="37"/>
  <c r="C1517" i="37"/>
  <c r="G1517" i="37" s="1"/>
  <c r="B1518" i="37"/>
  <c r="C1518" i="37"/>
  <c r="B1519" i="37"/>
  <c r="G1519" i="37" s="1"/>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G1533" i="37" s="1"/>
  <c r="B1534" i="37"/>
  <c r="C1534" i="37"/>
  <c r="B1535" i="37"/>
  <c r="G1535" i="37" s="1"/>
  <c r="C1535" i="37"/>
  <c r="B1536" i="37"/>
  <c r="B1537" i="37"/>
  <c r="C1537" i="37"/>
  <c r="G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G1553" i="37" s="1"/>
  <c r="B1554" i="37"/>
  <c r="C1554" i="37"/>
  <c r="B1555" i="37"/>
  <c r="G1555" i="37" s="1"/>
  <c r="C1555" i="37"/>
  <c r="B1556" i="37"/>
  <c r="G1556" i="37" s="1"/>
  <c r="C1556" i="37"/>
  <c r="H1556" i="37" s="1"/>
  <c r="B1557" i="37"/>
  <c r="B1558" i="37"/>
  <c r="C1558" i="37"/>
  <c r="B1559" i="37"/>
  <c r="G1559" i="37" s="1"/>
  <c r="C1559" i="37"/>
  <c r="B1560" i="37"/>
  <c r="G1560" i="37" s="1"/>
  <c r="C1560" i="37"/>
  <c r="H1560" i="37" s="1"/>
  <c r="B1561" i="37"/>
  <c r="C1561" i="37"/>
  <c r="G1561" i="37"/>
  <c r="Q3" i="3"/>
  <c r="H1561" i="37"/>
  <c r="H1559" i="37"/>
  <c r="H1555" i="37"/>
  <c r="H1549" i="37"/>
  <c r="H1545" i="37"/>
  <c r="H1539" i="37"/>
  <c r="H1535" i="37"/>
  <c r="H1529" i="37"/>
  <c r="H1525" i="37"/>
  <c r="H1519" i="37"/>
  <c r="H1515" i="37"/>
  <c r="H1509" i="37"/>
  <c r="H1507" i="37"/>
  <c r="H1501" i="37"/>
  <c r="H1499" i="37"/>
  <c r="H1493" i="37"/>
  <c r="H1487" i="37"/>
  <c r="H1485" i="37"/>
  <c r="H1483" i="37"/>
  <c r="H1481" i="37"/>
  <c r="H1479" i="37"/>
  <c r="H1477" i="37"/>
  <c r="H1475" i="37"/>
  <c r="H1473" i="37"/>
  <c r="H1467"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5" i="37"/>
  <c r="H1214" i="37"/>
  <c r="H1213" i="37"/>
  <c r="H1211" i="37"/>
  <c r="H1210" i="37"/>
  <c r="H1209" i="37"/>
  <c r="H1207" i="37"/>
  <c r="H1206" i="37"/>
  <c r="H1198"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36" i="37"/>
  <c r="H1135" i="37"/>
  <c r="H1133" i="37"/>
  <c r="H1132"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2" i="37"/>
  <c r="H1038" i="37"/>
  <c r="H1037" i="37"/>
  <c r="H1036" i="37"/>
  <c r="H1035" i="37"/>
  <c r="H1033" i="37"/>
  <c r="H1032" i="37"/>
  <c r="H1031" i="37"/>
  <c r="H1030" i="37"/>
  <c r="H1029" i="37"/>
  <c r="H1028" i="37"/>
  <c r="H1024" i="37"/>
  <c r="H1022" i="37"/>
  <c r="H1021" i="37"/>
  <c r="H1020" i="37"/>
  <c r="H1019" i="37"/>
  <c r="H1018" i="37"/>
  <c r="H1017" i="37"/>
  <c r="H1015" i="37"/>
  <c r="H1014" i="37"/>
  <c r="H1013" i="37"/>
  <c r="H1010" i="37"/>
  <c r="H1009" i="37"/>
  <c r="H1008"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4" i="37"/>
  <c r="H692" i="37"/>
  <c r="H691" i="37"/>
  <c r="H690" i="37"/>
  <c r="H688" i="37"/>
  <c r="H687" i="37"/>
  <c r="H686" i="37"/>
  <c r="H684" i="37"/>
  <c r="H683" i="37"/>
  <c r="H682" i="37"/>
  <c r="H681" i="37"/>
  <c r="H680" i="37"/>
  <c r="H679" i="37"/>
  <c r="H678" i="37"/>
  <c r="H677" i="37"/>
  <c r="H676" i="37"/>
  <c r="H675" i="37"/>
  <c r="H674" i="37"/>
  <c r="H673" i="37"/>
  <c r="H672" i="37"/>
  <c r="H671" i="37"/>
  <c r="H670" i="37"/>
  <c r="H668" i="37"/>
  <c r="H666"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3" i="37"/>
  <c r="H192" i="37"/>
  <c r="H191" i="37"/>
  <c r="H190" i="37"/>
  <c r="H189" i="37"/>
  <c r="H188" i="37"/>
  <c r="H187" i="37"/>
  <c r="H185" i="37"/>
  <c r="H183" i="37"/>
  <c r="H181" i="37"/>
  <c r="H179" i="37"/>
  <c r="H177" i="37"/>
  <c r="H174" i="37"/>
  <c r="H173" i="37"/>
  <c r="H172" i="37"/>
  <c r="H171" i="37"/>
  <c r="H170" i="37"/>
  <c r="H169" i="37"/>
  <c r="H168" i="37"/>
  <c r="H166" i="37"/>
  <c r="H165" i="37"/>
  <c r="H164" i="37"/>
  <c r="H163" i="37"/>
  <c r="H160" i="37"/>
  <c r="H158" i="37"/>
  <c r="H154" i="37"/>
  <c r="H153" i="37"/>
  <c r="H152" i="37"/>
  <c r="H148" i="37"/>
  <c r="H147" i="37"/>
  <c r="H146" i="37"/>
  <c r="H145" i="37"/>
  <c r="H144" i="37"/>
  <c r="H143" i="37"/>
  <c r="H142" i="37"/>
  <c r="H141" i="37"/>
  <c r="H140" i="37"/>
  <c r="H139" i="37"/>
  <c r="H136" i="37"/>
  <c r="H135" i="37"/>
  <c r="H134" i="37"/>
  <c r="H133"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G7" i="3"/>
  <c r="I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E31" i="3" s="1"/>
  <c r="H31" i="3"/>
  <c r="G32" i="3"/>
  <c r="H32" i="3"/>
  <c r="G33" i="3"/>
  <c r="H33" i="3"/>
  <c r="E33" i="3" s="1"/>
  <c r="B33" i="3" s="1"/>
  <c r="G34" i="3"/>
  <c r="H34" i="3"/>
  <c r="E34" i="3" s="1"/>
  <c r="B34" i="3" s="1"/>
  <c r="G35" i="3"/>
  <c r="E35" i="3" s="1"/>
  <c r="B35" i="3" s="1"/>
  <c r="H35" i="3"/>
  <c r="G36" i="3"/>
  <c r="H36" i="3"/>
  <c r="G37" i="3"/>
  <c r="H37" i="3"/>
  <c r="E37" i="3"/>
  <c r="B37" i="3" s="1"/>
  <c r="G38" i="3"/>
  <c r="H38" i="3"/>
  <c r="E38" i="3" s="1"/>
  <c r="B38" i="3" s="1"/>
  <c r="G39" i="3"/>
  <c r="E39" i="3" s="1"/>
  <c r="B39" i="3" s="1"/>
  <c r="H39" i="3"/>
  <c r="G40" i="3"/>
  <c r="H40" i="3"/>
  <c r="G41" i="3"/>
  <c r="H41" i="3"/>
  <c r="E41" i="3" s="1"/>
  <c r="B41" i="3" s="1"/>
  <c r="G42" i="3"/>
  <c r="H42" i="3"/>
  <c r="G43" i="3"/>
  <c r="H43" i="3"/>
  <c r="G44" i="3"/>
  <c r="H44" i="3"/>
  <c r="G45" i="3"/>
  <c r="H45" i="3"/>
  <c r="E45" i="3"/>
  <c r="B45" i="3" s="1"/>
  <c r="G46" i="3"/>
  <c r="H46" i="3"/>
  <c r="E46" i="3" s="1"/>
  <c r="B46" i="3" s="1"/>
  <c r="G47" i="3"/>
  <c r="E47" i="3" s="1"/>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c r="B65" i="3" s="1"/>
  <c r="G66" i="3"/>
  <c r="H66" i="3"/>
  <c r="E66" i="3" s="1"/>
  <c r="B66" i="3" s="1"/>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G162" i="3"/>
  <c r="E162" i="3" s="1"/>
  <c r="B162" i="3" s="1"/>
  <c r="G212" i="3"/>
  <c r="H212" i="3"/>
  <c r="G260" i="3"/>
  <c r="H260" i="3"/>
  <c r="G263" i="3"/>
  <c r="H263" i="3"/>
  <c r="G264" i="3"/>
  <c r="H264" i="3"/>
  <c r="E264" i="3"/>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s="1"/>
  <c r="B283" i="3" s="1"/>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B285" i="3"/>
  <c r="F284" i="3"/>
  <c r="F283" i="3"/>
  <c r="F282" i="3"/>
  <c r="F281" i="3"/>
  <c r="F280" i="3"/>
  <c r="B280" i="3" s="1"/>
  <c r="F279" i="3"/>
  <c r="F278" i="3"/>
  <c r="F277" i="3"/>
  <c r="F276" i="3"/>
  <c r="F275" i="3"/>
  <c r="B275" i="3" s="1"/>
  <c r="F274" i="3"/>
  <c r="B274" i="3" s="1"/>
  <c r="F273" i="3"/>
  <c r="F272" i="3"/>
  <c r="B272" i="3" s="1"/>
  <c r="F271" i="3"/>
  <c r="F270" i="3"/>
  <c r="F269" i="3"/>
  <c r="F268" i="3"/>
  <c r="F267" i="3"/>
  <c r="F266" i="3"/>
  <c r="F261" i="3" s="1"/>
  <c r="F265" i="3"/>
  <c r="F264" i="3"/>
  <c r="B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F204" i="3"/>
  <c r="B204" i="3" s="1"/>
  <c r="L203" i="3"/>
  <c r="M203" i="3"/>
  <c r="L202" i="3"/>
  <c r="M202" i="3"/>
  <c r="L201" i="3"/>
  <c r="M201" i="3"/>
  <c r="L200" i="3"/>
  <c r="M200" i="3"/>
  <c r="F200" i="3"/>
  <c r="B200" i="3" s="1"/>
  <c r="M199"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47" i="3"/>
  <c r="B31" i="3"/>
  <c r="B28" i="3"/>
  <c r="L7" i="3"/>
  <c r="F7" i="3" s="1"/>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7" i="1"/>
  <c r="F146" i="1"/>
  <c r="F145" i="1"/>
  <c r="F144" i="1"/>
  <c r="F143" i="1"/>
  <c r="F140" i="1"/>
  <c r="F139"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F125" i="36" l="1"/>
  <c r="G1557" i="37"/>
  <c r="G1496" i="37"/>
  <c r="G1495" i="37"/>
  <c r="H1489" i="37"/>
  <c r="G1479" i="37"/>
  <c r="G1475" i="37"/>
  <c r="G1472" i="37"/>
  <c r="H693" i="37"/>
  <c r="H689" i="37"/>
  <c r="F386" i="1"/>
  <c r="G1427" i="37"/>
  <c r="I1427" i="37" s="1"/>
  <c r="G1213" i="37"/>
  <c r="E263" i="3"/>
  <c r="B263" i="3" s="1"/>
  <c r="G1205" i="37"/>
  <c r="G1203" i="37"/>
  <c r="E235" i="27"/>
  <c r="D1200" i="37" s="1"/>
  <c r="F231" i="27"/>
  <c r="G1197" i="37"/>
  <c r="G1142" i="37"/>
  <c r="H1141" i="37"/>
  <c r="H1137" i="37"/>
  <c r="G1131" i="37"/>
  <c r="G1129" i="37"/>
  <c r="F154" i="27"/>
  <c r="H1025" i="37"/>
  <c r="H1011" i="37"/>
  <c r="H1007" i="37"/>
  <c r="H209" i="37"/>
  <c r="H184" i="37"/>
  <c r="H182" i="37"/>
  <c r="E43" i="3"/>
  <c r="B43" i="3" s="1"/>
  <c r="H178" i="37"/>
  <c r="F185" i="1"/>
  <c r="H176" i="37"/>
  <c r="H159" i="37"/>
  <c r="H65" i="37"/>
  <c r="H66" i="37"/>
  <c r="F201" i="3"/>
  <c r="B201" i="3" s="1"/>
  <c r="G1056" i="37"/>
  <c r="H1252" i="37"/>
  <c r="G1216" i="37"/>
  <c r="F247" i="27"/>
  <c r="H1203" i="37"/>
  <c r="F236" i="27"/>
  <c r="H1197" i="37"/>
  <c r="G1150" i="37"/>
  <c r="G1146" i="37"/>
  <c r="H1142" i="37"/>
  <c r="F58" i="27"/>
  <c r="D18" i="27"/>
  <c r="C983" i="37" s="1"/>
  <c r="D204" i="1"/>
  <c r="C194" i="37" s="1"/>
  <c r="F205" i="3"/>
  <c r="B205" i="3" s="1"/>
  <c r="E42" i="3"/>
  <c r="B42" i="3" s="1"/>
  <c r="F177" i="1"/>
  <c r="F167" i="1"/>
  <c r="D160" i="1"/>
  <c r="F161" i="1"/>
  <c r="F138" i="1"/>
  <c r="F135" i="1"/>
  <c r="C22" i="42"/>
  <c r="K20" i="37"/>
  <c r="L199" i="3"/>
  <c r="G164" i="3"/>
  <c r="E164" i="3" s="1"/>
  <c r="B164" i="3" s="1"/>
  <c r="H5" i="3"/>
  <c r="H173" i="3"/>
  <c r="E260" i="3"/>
  <c r="G166" i="3"/>
  <c r="E166" i="3" s="1"/>
  <c r="B166" i="3" s="1"/>
  <c r="T158" i="3"/>
  <c r="U6" i="3"/>
  <c r="J7" i="3" s="1"/>
  <c r="E30" i="3"/>
  <c r="B30" i="3" s="1"/>
  <c r="L296" i="3"/>
  <c r="F296" i="3" s="1"/>
  <c r="F292" i="3" s="1"/>
  <c r="F421" i="1"/>
  <c r="E314" i="1"/>
  <c r="D303" i="37" s="1"/>
  <c r="E141" i="1"/>
  <c r="D131" i="37" s="1"/>
  <c r="E257" i="1"/>
  <c r="D247" i="37" s="1"/>
  <c r="E532" i="1"/>
  <c r="D520" i="37" s="1"/>
  <c r="D647" i="1"/>
  <c r="C635" i="37" s="1"/>
  <c r="D347" i="1"/>
  <c r="C336" i="37" s="1"/>
  <c r="D302" i="1"/>
  <c r="D134" i="1"/>
  <c r="H64" i="37"/>
  <c r="H50" i="37"/>
  <c r="G179" i="3"/>
  <c r="E179" i="3" s="1"/>
  <c r="B179" i="3" s="1"/>
  <c r="D518" i="1"/>
  <c r="C506" i="37" s="1"/>
  <c r="G481" i="37"/>
  <c r="D462" i="1"/>
  <c r="D223" i="1"/>
  <c r="H162" i="37"/>
  <c r="D628" i="1"/>
  <c r="G541" i="37"/>
  <c r="F51" i="27"/>
  <c r="E92" i="27"/>
  <c r="D1058" i="37"/>
  <c r="E123" i="27"/>
  <c r="D1088" i="37" s="1"/>
  <c r="G1089" i="37"/>
  <c r="F131" i="27"/>
  <c r="E175" i="27"/>
  <c r="H284" i="3" s="1"/>
  <c r="F195" i="27"/>
  <c r="F239" i="27"/>
  <c r="D13" i="33"/>
  <c r="C1425" i="37" s="1"/>
  <c r="D136" i="36"/>
  <c r="C1411" i="37" s="1"/>
  <c r="E96" i="36"/>
  <c r="D1371" i="37" s="1"/>
  <c r="D96" i="36"/>
  <c r="E42" i="36"/>
  <c r="D1317" i="37" s="1"/>
  <c r="D42" i="36"/>
  <c r="E12" i="36"/>
  <c r="D12" i="36"/>
  <c r="C1287" i="37" s="1"/>
  <c r="D30" i="30"/>
  <c r="C1486" i="37" s="1"/>
  <c r="G1486" i="37" s="1"/>
  <c r="K59" i="42"/>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G1474" i="37"/>
  <c r="I1444" i="37"/>
  <c r="I1440" i="37"/>
  <c r="I1439" i="37"/>
  <c r="I1438" i="37"/>
  <c r="I1437" i="37"/>
  <c r="I1436" i="37"/>
  <c r="I1435" i="37"/>
  <c r="I1434" i="37"/>
  <c r="G1331" i="37"/>
  <c r="G1329" i="37"/>
  <c r="G1327" i="37"/>
  <c r="G1316" i="37"/>
  <c r="G1314" i="37"/>
  <c r="G1312" i="37"/>
  <c r="G1291" i="37"/>
  <c r="G1289" i="37"/>
  <c r="G1127" i="37"/>
  <c r="G1125" i="37"/>
  <c r="G1123" i="37"/>
  <c r="G1121" i="37"/>
  <c r="G1115" i="37"/>
  <c r="G1113" i="37"/>
  <c r="G1094" i="37"/>
  <c r="G1092" i="37"/>
  <c r="G1090" i="37"/>
  <c r="G1086" i="37"/>
  <c r="G1084" i="37"/>
  <c r="G1082" i="37"/>
  <c r="G1080" i="37"/>
  <c r="G1078" i="37"/>
  <c r="G1032" i="37"/>
  <c r="G1030" i="37"/>
  <c r="G1028" i="37"/>
  <c r="G1010" i="37"/>
  <c r="G1008" i="37"/>
  <c r="G989" i="37"/>
  <c r="G987" i="37"/>
  <c r="G985" i="37"/>
  <c r="G981" i="37"/>
  <c r="H328" i="37"/>
  <c r="H304" i="37"/>
  <c r="H76" i="37"/>
  <c r="H19" i="37"/>
  <c r="G223" i="37"/>
  <c r="H1295" i="37"/>
  <c r="G5" i="3"/>
  <c r="E5" i="3" s="1"/>
  <c r="B5" i="3" s="1"/>
  <c r="H1513" i="37"/>
  <c r="H1517" i="37"/>
  <c r="H1533" i="37"/>
  <c r="H1537" i="37"/>
  <c r="H1553"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26" i="37"/>
  <c r="G1124" i="37"/>
  <c r="G1122" i="37"/>
  <c r="G1120" i="37"/>
  <c r="G1114" i="37"/>
  <c r="G1095" i="37"/>
  <c r="G1093" i="37"/>
  <c r="G1091" i="37"/>
  <c r="G1087" i="37"/>
  <c r="G1085" i="37"/>
  <c r="G1083" i="37"/>
  <c r="G1081" i="37"/>
  <c r="G1079" i="37"/>
  <c r="G1077" i="37"/>
  <c r="G1033" i="37"/>
  <c r="G1031" i="37"/>
  <c r="G1029" i="37"/>
  <c r="G1011" i="37"/>
  <c r="G1009" i="37"/>
  <c r="G1007" i="37"/>
  <c r="G988" i="37"/>
  <c r="G986" i="37"/>
  <c r="G982" i="37"/>
  <c r="G980" i="37"/>
  <c r="G961" i="37"/>
  <c r="G959" i="37"/>
  <c r="G957" i="37"/>
  <c r="G955" i="37"/>
  <c r="G953" i="37"/>
  <c r="G951" i="37"/>
  <c r="G949" i="37"/>
  <c r="G947" i="37"/>
  <c r="G945" i="37"/>
  <c r="G943" i="37"/>
  <c r="G941" i="37"/>
  <c r="G939" i="37"/>
  <c r="G937" i="37"/>
  <c r="G935" i="37"/>
  <c r="G933" i="37"/>
  <c r="G931" i="37"/>
  <c r="G929" i="37"/>
  <c r="G927" i="37"/>
  <c r="G925" i="37"/>
  <c r="G923" i="37"/>
  <c r="G921"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960" i="37"/>
  <c r="G958" i="37"/>
  <c r="G956" i="37"/>
  <c r="G954" i="37"/>
  <c r="G952" i="37"/>
  <c r="G950" i="37"/>
  <c r="G948" i="37"/>
  <c r="G946" i="37"/>
  <c r="G944" i="37"/>
  <c r="G942" i="37"/>
  <c r="G940" i="37"/>
  <c r="G938" i="37"/>
  <c r="G936" i="37"/>
  <c r="G934" i="37"/>
  <c r="G932" i="37"/>
  <c r="G930"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E234" i="27" l="1"/>
  <c r="K46" i="42" s="1"/>
  <c r="F84" i="27"/>
  <c r="F18" i="27"/>
  <c r="F204" i="1"/>
  <c r="F160" i="1"/>
  <c r="F116" i="1"/>
  <c r="F85" i="1"/>
  <c r="G132" i="37"/>
  <c r="E163" i="3"/>
  <c r="B163" i="3" s="1"/>
  <c r="H1104" i="37"/>
  <c r="C1317" i="37"/>
  <c r="F42" i="36"/>
  <c r="C1371" i="37"/>
  <c r="F96" i="36"/>
  <c r="C213" i="37"/>
  <c r="F223" i="1"/>
  <c r="C291" i="37"/>
  <c r="F302" i="1"/>
  <c r="I1448" i="37"/>
  <c r="I1451" i="37"/>
  <c r="I1455" i="37"/>
  <c r="I1461" i="37"/>
  <c r="I1464" i="37"/>
  <c r="E24" i="3"/>
  <c r="B24" i="3" s="1"/>
  <c r="G1049" i="37"/>
  <c r="H635" i="37"/>
  <c r="H213" i="37"/>
  <c r="D1287" i="37"/>
  <c r="K47" i="42"/>
  <c r="C124" i="37"/>
  <c r="F13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H150" i="37"/>
  <c r="C222" i="37"/>
  <c r="F232" i="1"/>
  <c r="C1457" i="37"/>
  <c r="J54" i="42"/>
  <c r="G585" i="37"/>
  <c r="H585" i="37"/>
  <c r="G1168" i="37"/>
  <c r="H1168" i="37"/>
  <c r="E74" i="27"/>
  <c r="G616" i="37"/>
  <c r="H616" i="37"/>
  <c r="H124" i="37" l="1"/>
  <c r="G124" i="37"/>
  <c r="G1287" i="37"/>
  <c r="H1287" i="37"/>
  <c r="G295" i="3"/>
  <c r="E295" i="3" s="1"/>
  <c r="B295" i="3" s="1"/>
  <c r="G1116" i="37"/>
  <c r="G1371" i="37"/>
  <c r="H1371" i="37"/>
  <c r="H1317" i="37"/>
  <c r="G131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C4" i="30" s="1"/>
  <c r="L37" i="37" s="1"/>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H1423"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K29" i="37" s="1"/>
  <c r="K2" i="37" l="1"/>
  <c r="J3" i="3"/>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<sst xmlns="http://schemas.openxmlformats.org/spreadsheetml/2006/main" count="4758" uniqueCount="4301">
  <si>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</si>
  <si>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</si>
  <si>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</si>
  <si>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</si>
  <si>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</si>
  <si>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</si>
  <si>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</si>
  <si>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</si>
  <si>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</si>
  <si>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</si>
  <si>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</si>
  <si>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</si>
  <si>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</si>
  <si>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</si>
  <si>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</si>
  <si>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</si>
  <si>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</si>
  <si>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</si>
  <si>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</si>
  <si>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</si>
  <si>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</si>
  <si>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</si>
  <si>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</si>
  <si>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</si>
  <si>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</si>
  <si>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</si>
  <si>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</si>
  <si>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</si>
  <si>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</si>
  <si>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</si>
  <si>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</si>
  <si>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</si>
  <si>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</si>
  <si>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</si>
  <si>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</si>
  <si>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</si>
  <si>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</si>
  <si>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</si>
  <si>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</si>
  <si>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</si>
  <si>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</si>
  <si>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</si>
  <si>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</si>
  <si>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</si>
  <si>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</si>
  <si>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</si>
  <si>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</si>
  <si>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</si>
  <si>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</si>
  <si>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</si>
  <si>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</si>
  <si>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</si>
  <si>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</si>
  <si>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</si>
  <si>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</si>
  <si>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</si>
  <si>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</si>
  <si>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</si>
  <si>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</si>
  <si>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</si>
  <si>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</si>
  <si>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</si>
  <si>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</si>
  <si>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</si>
  <si>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</si>
  <si>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</si>
  <si>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</si>
  <si>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</si>
  <si>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</si>
  <si>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</si>
  <si>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</si>
  <si>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</si>
  <si>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</si>
  <si>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</si>
  <si>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</si>
  <si>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</si>
  <si>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</si>
  <si>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</si>
  <si>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</si>
  <si>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</si>
  <si>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</si>
  <si>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</si>
  <si>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</si>
  <si>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</si>
  <si>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</si>
  <si>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</si>
  <si>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</si>
  <si>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</si>
  <si>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</si>
  <si>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</si>
  <si>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</si>
  <si>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</si>
  <si>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</si>
  <si>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</si>
  <si>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</si>
  <si>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</si>
  <si>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</si>
  <si>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</si>
  <si>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</si>
  <si>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</si>
  <si>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</si>
  <si>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</si>
  <si>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</si>
  <si>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</si>
  <si>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</si>
  <si>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</si>
  <si>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</si>
  <si>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</si>
  <si>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</si>
  <si>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</si>
  <si>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</si>
  <si>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</si>
  <si>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</si>
  <si>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</si>
  <si>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</si>
  <si>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</si>
  <si>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</si>
  <si>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</si>
  <si>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</si>
  <si>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</si>
  <si>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</si>
  <si>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</si>
  <si>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</si>
  <si>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</si>
  <si>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</si>
  <si>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</si>
  <si>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</si>
  <si>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</si>
  <si>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</si>
  <si>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</si>
  <si>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</si>
  <si>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</si>
  <si>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</si>
  <si>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</si>
  <si>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</si>
  <si>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</si>
  <si>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</si>
  <si>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</si>
  <si>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</si>
  <si>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</si>
  <si>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</si>
  <si>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</si>
  <si>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</si>
  <si>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</si>
  <si>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</si>
  <si>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</si>
  <si>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</si>
  <si>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</si>
  <si>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</si>
  <si>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</si>
  <si>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</si>
  <si>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</si>
  <si>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</si>
  <si>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</si>
  <si>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</si>
  <si>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</si>
  <si>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</si>
  <si>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</si>
  <si>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</si>
  <si>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</si>
  <si>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</si>
  <si>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</si>
  <si>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</si>
  <si>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</si>
  <si>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</si>
  <si>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</si>
  <si>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</si>
  <si>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</si>
  <si>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</si>
  <si>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</si>
  <si>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</si>
  <si>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</si>
  <si>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</si>
  <si>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</si>
  <si>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</si>
  <si>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</si>
  <si>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</si>
  <si>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</si>
  <si>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</si>
  <si>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</si>
  <si>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</si>
  <si>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</si>
  <si>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</si>
  <si>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</si>
  <si>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</si>
  <si>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</si>
  <si>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</si>
  <si>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</si>
  <si>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</si>
  <si>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</si>
  <si>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</si>
  <si>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</si>
  <si>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</si>
  <si>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</si>
  <si>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</si>
  <si>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</si>
  <si>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</si>
  <si>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</si>
  <si>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</si>
  <si>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</si>
  <si>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</si>
  <si>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</si>
  <si>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</si>
  <si>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</si>
  <si>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</si>
  <si>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</si>
  <si>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</si>
  <si>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</si>
  <si>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</si>
  <si>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</si>
  <si>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</si>
  <si>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</si>
  <si>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</si>
  <si>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</si>
  <si>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</si>
  <si>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</si>
  <si>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</si>
  <si>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</si>
  <si>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</si>
  <si>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</si>
  <si>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</si>
  <si>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</si>
  <si>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</si>
  <si>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</si>
  <si>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</si>
  <si>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</si>
  <si>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</si>
  <si>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</si>
  <si>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</si>
  <si>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</si>
  <si>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</si>
  <si>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</si>
  <si>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</si>
  <si>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</si>
  <si>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</si>
  <si>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</si>
  <si>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</si>
  <si>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</si>
  <si>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</si>
  <si>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</si>
  <si>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</si>
  <si>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</si>
  <si>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</si>
  <si>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</si>
  <si>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</si>
  <si>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</si>
  <si>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</si>
  <si>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</si>
  <si>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</si>
  <si>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</si>
  <si>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</si>
  <si>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</si>
  <si>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</si>
  <si>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</si>
  <si>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</si>
  <si>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</si>
  <si>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</si>
  <si>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</si>
  <si>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</si>
  <si>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</si>
  <si>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</si>
  <si>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</si>
  <si>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</si>
  <si>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</si>
  <si>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</si>
  <si>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</si>
  <si>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</si>
  <si>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</si>
  <si>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</si>
  <si>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</si>
  <si>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</si>
  <si>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</si>
  <si>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</si>
  <si>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</si>
  <si>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</si>
  <si>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</si>
  <si>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</si>
  <si>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</si>
  <si>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</si>
  <si>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</si>
  <si>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</si>
  <si>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</si>
  <si>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</si>
  <si>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</si>
  <si>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</si>
  <si>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</si>
  <si>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</si>
  <si>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</si>
  <si>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</si>
  <si>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</si>
  <si>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</si>
  <si>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</si>
  <si>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</si>
  <si>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</si>
  <si>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</si>
  <si>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</si>
  <si>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</si>
  <si>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</si>
  <si>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</si>
  <si>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</si>
  <si>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</si>
  <si>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</si>
  <si>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</si>
  <si>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</si>
  <si>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</si>
  <si>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</si>
  <si>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</si>
  <si>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</si>
  <si>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</si>
  <si>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</si>
  <si>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</si>
  <si>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</si>
  <si>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</si>
  <si>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</si>
  <si>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</si>
  <si>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</si>
  <si>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</si>
  <si>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</si>
  <si>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</si>
  <si>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</si>
  <si>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</si>
  <si>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</si>
  <si>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</si>
  <si>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</si>
  <si>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</si>
  <si>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</si>
  <si>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</si>
  <si>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</si>
  <si>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</si>
  <si>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</si>
  <si>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</si>
  <si>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</si>
  <si>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</si>
  <si>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</si>
  <si>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</si>
  <si>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</si>
  <si>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</si>
  <si>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</si>
  <si>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</si>
  <si>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</si>
  <si>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</si>
  <si>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</si>
  <si>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</si>
  <si>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</si>
  <si>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</si>
  <si>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</si>
  <si>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</si>
  <si>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</si>
  <si>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</si>
  <si>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</si>
  <si>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</si>
  <si>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</si>
  <si>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</si>
  <si>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</si>
  <si>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</si>
  <si>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</si>
  <si>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</si>
  <si>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</si>
  <si>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</si>
  <si>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</si>
  <si>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</si>
  <si>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</si>
  <si>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</si>
  <si>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</si>
  <si>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</si>
  <si>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</si>
  <si>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</si>
  <si>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</si>
  <si>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</si>
  <si>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</si>
  <si>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</si>
  <si>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</si>
  <si>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</si>
  <si>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</si>
  <si>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</si>
  <si>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</si>
  <si>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</si>
  <si>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</si>
  <si>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</si>
  <si>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</si>
  <si>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</si>
  <si>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</si>
  <si>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</si>
  <si>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</si>
  <si>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</si>
  <si>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</si>
  <si>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</si>
  <si>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</si>
  <si>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</si>
  <si>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</si>
  <si>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</si>
  <si>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</si>
  <si>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</si>
  <si>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</si>
  <si>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</si>
  <si>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</si>
  <si>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</si>
  <si>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</si>
  <si>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</si>
  <si>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</si>
  <si>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</si>
  <si>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</si>
  <si>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</si>
  <si>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</si>
  <si>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</si>
  <si>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</si>
  <si>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</si>
  <si>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</si>
  <si>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</si>
  <si>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</si>
  <si>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</si>
  <si>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</si>
  <si>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</si>
  <si>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</si>
  <si>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</si>
  <si>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</si>
  <si>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</si>
  <si>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</si>
  <si>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</si>
  <si>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</si>
  <si>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</si>
  <si>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</si>
  <si>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</si>
  <si>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</si>
  <si>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</si>
  <si>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</si>
  <si>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</si>
  <si>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</si>
  <si>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</si>
  <si>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</si>
  <si>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</si>
  <si>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</si>
  <si>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</si>
  <si>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</si>
  <si>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</si>
  <si>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</si>
  <si>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</si>
  <si>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</si>
  <si>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</si>
  <si>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</si>
  <si>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</si>
  <si>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</si>
  <si>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</si>
  <si>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</si>
  <si>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</si>
  <si>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</si>
  <si>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</si>
  <si>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</si>
  <si>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</si>
  <si>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</si>
  <si>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</si>
  <si>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</si>
  <si>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</si>
  <si>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</si>
  <si>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</si>
  <si>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</si>
  <si>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</si>
  <si>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</si>
  <si>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</si>
  <si>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</si>
  <si>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</si>
  <si>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</si>
  <si>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</si>
  <si>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</si>
  <si>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</si>
  <si>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</si>
  <si>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</si>
  <si>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</si>
  <si>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</si>
  <si>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</si>
  <si>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</si>
  <si>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</si>
  <si>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</si>
  <si>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</si>
  <si>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</si>
  <si>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</si>
  <si>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</si>
  <si>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</si>
  <si>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</si>
  <si>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</si>
  <si>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</si>
  <si>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</si>
  <si>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</si>
  <si>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</si>
  <si>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</si>
  <si>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</si>
  <si>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</si>
  <si>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</si>
  <si>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</si>
  <si>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</si>
  <si>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</si>
  <si>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</si>
  <si>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</si>
  <si>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</si>
  <si>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</si>
  <si>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</si>
  <si>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</si>
  <si>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</si>
  <si>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</si>
  <si>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</si>
  <si>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</si>
  <si>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</si>
  <si>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</si>
  <si>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</si>
  <si>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</si>
  <si>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</si>
  <si>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</si>
  <si>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</si>
  <si>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</si>
  <si>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</si>
  <si>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</si>
  <si>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</si>
  <si>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</si>
  <si>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</si>
  <si>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</si>
  <si>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</si>
  <si>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</si>
  <si>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</si>
  <si>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</si>
  <si>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</si>
  <si>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</si>
  <si>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</si>
  <si>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</si>
  <si>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</si>
  <si>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</si>
  <si>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</si>
  <si>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</si>
  <si>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</si>
  <si>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</si>
  <si>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</si>
  <si>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</si>
  <si>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</si>
  <si>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</si>
  <si>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</si>
  <si>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</si>
  <si>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</si>
  <si>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</si>
  <si>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</si>
  <si>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</si>
  <si>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</si>
  <si>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</si>
  <si>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</si>
  <si>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</si>
  <si>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</si>
  <si>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</si>
  <si>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</si>
  <si>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</si>
  <si>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</si>
  <si>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</si>
  <si>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</si>
  <si>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</si>
  <si>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</si>
  <si>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</si>
  <si>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</si>
  <si>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</si>
  <si>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</si>
  <si>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</si>
  <si>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</si>
  <si>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</si>
  <si>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</si>
  <si>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</si>
  <si>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</si>
  <si>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</si>
  <si>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</si>
  <si>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</si>
  <si>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</si>
  <si>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</si>
  <si>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</si>
  <si>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</si>
  <si>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</si>
  <si>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</si>
  <si>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</si>
  <si>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</si>
  <si>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</si>
  <si>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</si>
  <si>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</si>
  <si>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</si>
  <si>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</si>
  <si>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</si>
  <si>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</si>
  <si>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</si>
  <si>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</si>
  <si>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</si>
  <si>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</si>
  <si>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</si>
  <si>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</si>
  <si>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</si>
  <si>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</si>
  <si>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</si>
  <si>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</si>
  <si>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</si>
  <si>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</si>
  <si>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</si>
  <si>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</si>
  <si>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</si>
  <si>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</si>
  <si>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</si>
  <si>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</si>
  <si>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</si>
  <si>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</si>
  <si>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</si>
  <si>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</si>
  <si>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</si>
  <si>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</si>
  <si>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</si>
  <si>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</si>
  <si>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</si>
  <si>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</si>
  <si>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</si>
  <si>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</si>
  <si>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</si>
  <si>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</si>
  <si>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</si>
  <si>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</si>
  <si>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</si>
  <si>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</si>
  <si>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</si>
  <si>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</si>
  <si>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</si>
  <si>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</si>
  <si>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</si>
  <si>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</si>
  <si>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</si>
  <si>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</si>
  <si>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</si>
  <si>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</si>
  <si>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</si>
  <si>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</si>
  <si>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</si>
  <si>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</si>
  <si>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</si>
  <si>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</si>
  <si>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</si>
  <si>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</si>
  <si>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</si>
  <si>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</si>
  <si>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</si>
  <si>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</si>
  <si>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</si>
  <si>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</si>
  <si>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</si>
  <si>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</si>
  <si>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</si>
  <si>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</si>
  <si>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</si>
  <si>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</si>
  <si>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</si>
  <si>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</si>
  <si>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</si>
  <si>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</si>
  <si>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</si>
  <si>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</si>
  <si>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</si>
  <si>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</si>
  <si>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</si>
  <si>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</si>
  <si>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</si>
  <si>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</si>
  <si>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</si>
  <si>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</si>
  <si>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</si>
  <si>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</si>
  <si>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</si>
  <si>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</si>
  <si>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</si>
  <si>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</si>
  <si>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</si>
  <si>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</si>
  <si>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</si>
  <si>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</si>
  <si>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</si>
  <si>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</si>
  <si>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</si>
  <si>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</si>
  <si>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</si>
  <si>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</si>
  <si>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</si>
  <si>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</si>
  <si>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</si>
  <si>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</si>
  <si>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</si>
  <si>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</si>
  <si>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</si>
  <si>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</si>
  <si>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</si>
  <si>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</si>
  <si>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</si>
  <si>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</si>
  <si>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</si>
  <si>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</si>
  <si>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</si>
  <si>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</si>
  <si>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</si>
  <si>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</si>
  <si>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</si>
  <si>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</si>
  <si>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</si>
  <si>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</si>
  <si>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</si>
  <si>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</si>
  <si>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</si>
  <si>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</si>
  <si>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</si>
  <si>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</si>
  <si>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</si>
  <si>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</si>
  <si>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</si>
  <si>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</si>
  <si>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</si>
  <si>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</si>
  <si>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</si>
  <si>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</si>
  <si>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</si>
  <si>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</si>
  <si>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</si>
  <si>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</si>
  <si>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</si>
  <si>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</si>
  <si>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</si>
  <si>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</si>
  <si>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</si>
  <si>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</si>
  <si>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</si>
  <si>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</si>
  <si>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</si>
  <si>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</si>
  <si>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</si>
  <si>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</si>
  <si>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</si>
  <si>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</si>
  <si>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</si>
  <si>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</si>
  <si>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</si>
  <si>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</si>
  <si>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</si>
  <si>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</si>
  <si>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</si>
  <si>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</si>
  <si>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</si>
  <si>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</si>
  <si>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</si>
  <si>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</si>
  <si>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</si>
  <si>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</si>
  <si>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</si>
  <si>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</si>
  <si>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</si>
  <si>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</si>
  <si>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</si>
  <si>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</si>
  <si>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</si>
  <si>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</si>
  <si>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</si>
  <si>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</si>
  <si>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</si>
  <si>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</si>
  <si>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</si>
  <si>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</si>
  <si>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</si>
  <si>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</si>
  <si>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</si>
  <si>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</si>
  <si>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</si>
  <si>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</si>
  <si>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</si>
  <si>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</si>
  <si>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</si>
  <si>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</si>
  <si>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</si>
  <si>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</si>
  <si>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</si>
  <si>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</si>
  <si>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</si>
  <si>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</si>
  <si>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</si>
  <si>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</si>
  <si>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</si>
  <si>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</si>
  <si>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</si>
  <si>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</si>
  <si>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</si>
  <si>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</si>
  <si>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</si>
  <si>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</si>
  <si>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</si>
  <si>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</si>
  <si>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</si>
  <si>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</si>
  <si>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</si>
  <si>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</si>
  <si>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</si>
  <si>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</si>
  <si>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</si>
  <si>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</si>
  <si>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</si>
  <si>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</si>
  <si>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</si>
  <si>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</si>
  <si>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</si>
  <si>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</si>
  <si>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</si>
  <si>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</si>
  <si>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</si>
  <si>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</si>
  <si>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</si>
  <si>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</si>
  <si>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</si>
  <si>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</si>
  <si>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</si>
  <si>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</si>
  <si>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</si>
  <si>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</si>
  <si>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</si>
  <si>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</si>
  <si>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</si>
  <si>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</si>
  <si>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</si>
  <si>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</si>
  <si>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</si>
  <si>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</si>
  <si>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</si>
  <si>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</si>
  <si>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</si>
  <si>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</si>
  <si>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</si>
  <si>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</si>
  <si>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</si>
  <si>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</si>
  <si>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</si>
  <si>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</si>
  <si>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</si>
  <si>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</si>
  <si>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</si>
  <si>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</si>
  <si>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</si>
  <si>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</si>
  <si>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</si>
  <si>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</si>
  <si>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</si>
  <si>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</si>
  <si>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</si>
  <si>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</si>
  <si>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</si>
  <si>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</si>
  <si>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</si>
  <si>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</si>
  <si>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</si>
  <si>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</si>
  <si>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</si>
  <si>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</si>
  <si>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</si>
  <si>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</si>
  <si>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</si>
  <si>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</si>
  <si>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</si>
  <si>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</si>
  <si>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</si>
  <si>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</si>
  <si>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</si>
  <si>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</si>
  <si>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</si>
  <si>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</si>
  <si>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</si>
  <si>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</si>
  <si>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</si>
  <si>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</si>
  <si>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</si>
  <si>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</si>
  <si>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</si>
  <si>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</si>
  <si>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</si>
  <si>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</si>
  <si>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</si>
  <si>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</si>
  <si>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</si>
  <si>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</si>
  <si>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</si>
  <si>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</si>
  <si>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</si>
  <si>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</si>
  <si>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</si>
  <si>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</si>
  <si>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</si>
  <si>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</si>
  <si>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</si>
  <si>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</si>
  <si>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</si>
  <si>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</si>
  <si>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</si>
  <si>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</si>
  <si>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</si>
  <si>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</si>
  <si>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</si>
  <si>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</si>
  <si>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</si>
  <si>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</si>
  <si>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</si>
  <si>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</si>
  <si>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</si>
  <si>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</si>
  <si>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</si>
  <si>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</si>
  <si>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</si>
  <si>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</si>
  <si>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</si>
  <si>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</si>
  <si>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</si>
  <si>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</si>
  <si>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</si>
  <si>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</si>
  <si>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</si>
  <si>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</si>
  <si>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</si>
  <si>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</si>
  <si>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</si>
  <si>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</si>
  <si>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</si>
  <si>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</si>
  <si>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</si>
  <si>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</si>
  <si>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</si>
  <si>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</si>
  <si>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</si>
  <si>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</si>
  <si>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</si>
  <si>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</si>
  <si>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</si>
  <si>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</si>
  <si>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</si>
  <si>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</si>
  <si>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</si>
  <si>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</si>
  <si>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</si>
  <si>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</si>
  <si>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</si>
  <si>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</si>
  <si>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</si>
  <si>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</si>
  <si>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</si>
  <si>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</si>
  <si>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</si>
  <si>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</si>
  <si>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</si>
  <si>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</si>
  <si>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</si>
  <si>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</si>
  <si>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</si>
  <si>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</si>
  <si>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</si>
  <si>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</si>
  <si>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</si>
  <si>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</si>
  <si>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</si>
  <si>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</si>
  <si>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</si>
  <si>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</si>
  <si>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</si>
  <si>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</si>
  <si>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</si>
  <si>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</si>
  <si>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</si>
  <si>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</si>
  <si>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</si>
  <si>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</si>
  <si>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</si>
  <si>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</si>
  <si>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</si>
  <si>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</si>
  <si>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</si>
  <si>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</si>
  <si>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</si>
  <si>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</si>
  <si>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</si>
  <si>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</si>
  <si>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</si>
  <si>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</si>
  <si>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</si>
  <si>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</si>
  <si>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</si>
  <si>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</si>
  <si>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</si>
  <si>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</si>
  <si>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</si>
  <si>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</si>
  <si>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</si>
  <si>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</si>
  <si>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</si>
  <si>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</si>
  <si>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</si>
  <si>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</si>
  <si>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</si>
  <si>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</si>
  <si>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</si>
  <si>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</si>
  <si>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</si>
  <si>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</si>
  <si>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</si>
  <si>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</si>
  <si>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</si>
  <si>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</si>
  <si>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</si>
  <si>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</si>
  <si>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</si>
  <si>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</si>
  <si>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</si>
  <si>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</si>
  <si>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</si>
  <si>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</si>
  <si>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</si>
  <si>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</si>
  <si>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</si>
  <si>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</si>
  <si>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</si>
  <si>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</si>
  <si>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</si>
  <si>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</si>
  <si>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</si>
  <si>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</si>
  <si>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</si>
  <si>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</si>
  <si>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</si>
  <si>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</si>
  <si>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</si>
  <si>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</si>
  <si>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</si>
  <si>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</si>
  <si>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</si>
  <si>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</si>
  <si>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</si>
  <si>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</si>
  <si>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</si>
  <si>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</si>
  <si>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</si>
  <si>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</si>
  <si>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</si>
  <si>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</si>
  <si>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</si>
  <si>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</si>
  <si>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</si>
  <si>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</si>
  <si>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</si>
  <si>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</si>
  <si>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</si>
  <si>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</si>
  <si>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</si>
  <si>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</si>
  <si>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</si>
  <si>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</si>
  <si>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</si>
  <si>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</si>
  <si>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</si>
  <si>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</si>
  <si>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</si>
  <si>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</si>
  <si>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</si>
  <si>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</si>
  <si>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</si>
  <si>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</si>
  <si>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</si>
  <si>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</si>
  <si>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</si>
  <si>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</si>
  <si>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</si>
  <si>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</si>
  <si>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</si>
  <si>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</si>
  <si>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</si>
  <si>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</si>
  <si>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</si>
  <si>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</si>
  <si>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</si>
  <si>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</si>
  <si>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</si>
  <si>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</si>
  <si>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</si>
  <si>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</si>
  <si>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</si>
  <si>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</si>
  <si>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</si>
  <si>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</si>
  <si>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</si>
  <si>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</si>
  <si>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</si>
  <si>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</si>
  <si>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</si>
  <si>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</si>
  <si>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</si>
  <si>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</si>
  <si>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</si>
  <si>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</si>
  <si>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</si>
  <si>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</si>
  <si>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</si>
  <si>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</si>
  <si>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</si>
  <si>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</si>
  <si>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</si>
  <si>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</si>
  <si>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</si>
  <si>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</si>
  <si>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</si>
  <si>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</si>
  <si>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</si>
  <si>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</si>
  <si>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</si>
  <si>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</si>
  <si>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</si>
  <si>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</si>
  <si>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</si>
  <si>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</si>
  <si>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</si>
  <si>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</si>
  <si>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</si>
  <si>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</si>
  <si>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</si>
  <si>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</si>
  <si>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</si>
  <si>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</si>
  <si>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</si>
  <si>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</si>
  <si>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</si>
  <si>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</si>
  <si>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</si>
  <si>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</si>
  <si>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</si>
  <si>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</si>
  <si>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</si>
  <si>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</si>
  <si>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</si>
  <si>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</si>
  <si>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</si>
  <si>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</si>
  <si>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</si>
  <si>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</si>
  <si>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</si>
  <si>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</si>
  <si>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</si>
  <si>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</si>
  <si>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</si>
  <si>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</si>
  <si>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</si>
  <si>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</si>
  <si>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</si>
  <si>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</si>
  <si>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</si>
  <si>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</si>
  <si>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</si>
  <si>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</si>
  <si>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</si>
  <si>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</si>
  <si>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</si>
  <si>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</si>
  <si>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</si>
  <si>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</si>
  <si>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</si>
  <si>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</si>
  <si>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</si>
  <si>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</si>
  <si>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</si>
  <si>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</si>
  <si>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</si>
  <si>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</si>
  <si>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</si>
  <si>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</si>
  <si>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</si>
  <si>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</si>
  <si>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</si>
  <si>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</si>
  <si>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</si>
  <si>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</si>
  <si>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</si>
  <si>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</si>
  <si>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</si>
  <si>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</si>
  <si>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</si>
  <si>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</si>
  <si>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</si>
  <si>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</si>
  <si>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</si>
  <si>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</si>
  <si>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</si>
  <si>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</si>
  <si>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</si>
  <si>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</si>
  <si>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</si>
  <si>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</si>
  <si>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</si>
  <si>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</si>
  <si>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</si>
  <si>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</si>
  <si>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</si>
  <si>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</si>
  <si>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</si>
  <si>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</si>
  <si>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</si>
  <si>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</si>
  <si>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</si>
  <si>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</si>
  <si>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</si>
  <si>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</si>
  <si>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</si>
  <si>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</si>
  <si>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</si>
  <si>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</si>
  <si>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</si>
  <si>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</si>
  <si>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</si>
  <si>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</si>
  <si>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</si>
  <si>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</si>
  <si>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</si>
  <si>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</si>
  <si>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</si>
  <si>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</si>
  <si>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</si>
  <si>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</si>
  <si>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</si>
  <si>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</si>
  <si>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</si>
  <si>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</si>
  <si>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</si>
  <si>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</si>
  <si>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</si>
  <si>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</si>
  <si>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</si>
  <si>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</si>
  <si>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</si>
  <si>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</si>
  <si>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</si>
  <si>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</si>
  <si>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</si>
  <si>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</si>
  <si>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</si>
  <si>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</si>
  <si>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</si>
  <si>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</si>
  <si>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</si>
  <si>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</si>
  <si>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</si>
  <si>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</si>
  <si>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</si>
  <si>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</si>
  <si>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</si>
  <si>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</si>
  <si>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</si>
  <si>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</si>
  <si>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</si>
  <si>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</si>
  <si>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</si>
  <si>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</si>
  <si>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</si>
  <si>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</si>
  <si>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</si>
  <si>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</si>
  <si>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</si>
  <si>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</si>
  <si>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</si>
  <si>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</si>
  <si>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</si>
  <si>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</si>
  <si>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</si>
  <si>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</si>
  <si>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</si>
  <si>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</si>
  <si>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</si>
  <si>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</si>
  <si>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</si>
  <si>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</si>
  <si>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</si>
  <si>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</si>
  <si>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</si>
  <si>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</si>
  <si>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</si>
  <si>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</si>
  <si>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</si>
  <si>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</si>
  <si>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</si>
  <si>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</si>
  <si>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</si>
  <si>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</si>
  <si>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</si>
  <si>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</si>
  <si>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</si>
  <si>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</si>
  <si>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</si>
  <si>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</si>
  <si>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</si>
  <si>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</si>
  <si>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</si>
  <si>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</si>
  <si>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</si>
  <si>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</si>
  <si>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</si>
  <si>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</si>
  <si>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</si>
  <si>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</si>
  <si>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</si>
  <si>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</si>
  <si>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</si>
  <si>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</si>
  <si>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</si>
  <si>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</si>
  <si>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</si>
  <si>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</si>
  <si>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</si>
  <si>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</si>
  <si>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</si>
  <si>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</si>
  <si>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</si>
  <si>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</si>
  <si>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</si>
  <si>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</si>
  <si>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</si>
  <si>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</si>
  <si>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</si>
  <si>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</si>
  <si>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</si>
  <si>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</si>
  <si>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</si>
  <si>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</si>
  <si>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</si>
  <si>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</si>
  <si>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</si>
  <si>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</si>
  <si>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</si>
  <si>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</si>
  <si>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</si>
  <si>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</si>
  <si>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</si>
  <si>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</si>
  <si>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</si>
  <si>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</si>
  <si>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</si>
  <si>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</si>
  <si>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</si>
  <si>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</si>
  <si>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</si>
  <si>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</si>
  <si>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</si>
  <si>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</si>
  <si>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</si>
  <si>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</si>
  <si>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</si>
  <si>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</si>
  <si>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</si>
  <si>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</si>
  <si>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</si>
  <si>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</si>
  <si>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</si>
  <si>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</si>
  <si>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</si>
  <si>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</si>
  <si>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</si>
  <si>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</si>
  <si>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</si>
  <si>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</si>
  <si>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</si>
  <si>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</si>
  <si>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</si>
  <si>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</si>
  <si>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</si>
  <si>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</si>
  <si>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</si>
  <si>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</si>
  <si>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</si>
  <si>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</si>
  <si>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</si>
  <si>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</si>
  <si>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</si>
  <si>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</si>
  <si>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</si>
  <si>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</si>
  <si>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</si>
  <si>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</si>
  <si>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</si>
  <si>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</si>
  <si>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</si>
  <si>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</si>
  <si>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</si>
  <si>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</si>
  <si>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</si>
  <si>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</si>
  <si>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</si>
  <si>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</si>
  <si>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</si>
  <si>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</si>
  <si>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</si>
  <si>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</si>
  <si>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</si>
  <si>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</si>
  <si>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</si>
  <si>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</si>
  <si>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</si>
  <si>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</si>
  <si>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</si>
  <si>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</si>
  <si>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</si>
  <si>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</si>
  <si>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</si>
  <si>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</si>
  <si>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</si>
  <si>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</si>
  <si>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</si>
  <si>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</si>
  <si>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</si>
  <si>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</si>
  <si>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</si>
  <si>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</si>
  <si>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</si>
  <si>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</si>
  <si>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</si>
  <si>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</si>
  <si>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</si>
  <si>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</si>
  <si>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</si>
  <si>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</si>
  <si>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</si>
  <si>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</si>
  <si>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</si>
  <si>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</si>
  <si>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</si>
  <si>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</si>
  <si>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</si>
  <si>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</si>
  <si>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</si>
  <si>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</si>
  <si>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</si>
  <si>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</si>
  <si>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</si>
  <si>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</si>
  <si>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</si>
  <si>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</si>
  <si>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</si>
  <si>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</si>
  <si>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</si>
  <si>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</si>
  <si>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</si>
  <si>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</si>
  <si>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</si>
  <si>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</si>
  <si>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</si>
  <si>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</si>
  <si>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</si>
  <si>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</si>
  <si>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</si>
  <si>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</si>
  <si>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</si>
  <si>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</si>
  <si>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</si>
  <si>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</si>
  <si>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</si>
  <si>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</si>
  <si>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</si>
  <si>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</si>
  <si>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</si>
  <si>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</si>
  <si>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</si>
  <si>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</si>
  <si>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</si>
  <si>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</si>
  <si>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</si>
  <si>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</si>
  <si>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</si>
  <si>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</si>
  <si>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</si>
  <si>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</si>
  <si>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</si>
  <si>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</si>
  <si>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</si>
  <si>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</si>
  <si>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</si>
  <si>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</si>
  <si>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</si>
  <si>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</si>
  <si>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</si>
  <si>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</si>
  <si>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</si>
  <si>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</si>
  <si>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</si>
  <si>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</si>
  <si>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</si>
  <si>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</si>
  <si>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</si>
  <si>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</si>
  <si>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</si>
  <si>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</si>
  <si>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</si>
  <si>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</si>
  <si>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</si>
  <si>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</si>
  <si>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</si>
  <si>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</si>
  <si>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</si>
  <si>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</si>
  <si>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</si>
  <si>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</si>
  <si>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</si>
  <si>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</si>
  <si>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</si>
  <si>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</si>
  <si>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</si>
  <si>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</si>
  <si>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</si>
  <si>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</si>
  <si>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</si>
  <si>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</si>
  <si>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</si>
  <si>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</si>
  <si>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</si>
  <si>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</si>
  <si>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</si>
  <si>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</si>
  <si>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</si>
  <si>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</si>
  <si>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</si>
  <si>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</si>
  <si>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</si>
  <si>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</si>
  <si>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</si>
  <si>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</si>
  <si>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</si>
  <si>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</si>
  <si>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</si>
  <si>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</si>
  <si>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</si>
  <si>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</si>
  <si>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</si>
  <si>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</si>
  <si>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</si>
  <si>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</si>
  <si>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</si>
  <si>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</si>
  <si>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</si>
  <si>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</si>
  <si>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</si>
  <si>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</si>
  <si>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</si>
  <si>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</si>
  <si>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</si>
  <si>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</si>
  <si>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</si>
  <si>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</si>
  <si>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</si>
  <si>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</si>
  <si>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</si>
  <si>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</si>
  <si>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</si>
  <si>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</si>
  <si>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</si>
  <si>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</si>
  <si>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</si>
  <si>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</si>
  <si>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</si>
  <si>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</si>
  <si>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</si>
  <si>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</si>
  <si>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</si>
  <si>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</si>
  <si>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</si>
  <si>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</si>
  <si>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</si>
  <si>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</si>
  <si>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</si>
  <si>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</si>
  <si>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</si>
  <si>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</si>
  <si>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</si>
  <si>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</si>
  <si>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</si>
  <si>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</si>
  <si>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</si>
  <si>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</si>
  <si>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</si>
  <si>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</si>
  <si>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</si>
  <si>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</si>
  <si>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</si>
  <si>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</si>
  <si>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</si>
  <si>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</si>
  <si>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</si>
  <si>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</si>
  <si>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</si>
  <si>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</si>
  <si>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</si>
  <si>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</si>
  <si>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</si>
  <si>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</si>
  <si>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</si>
  <si>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</si>
  <si>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</si>
  <si>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</si>
  <si>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</si>
  <si>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</si>
  <si>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</si>
  <si>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</si>
  <si>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</si>
  <si>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</si>
  <si>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</si>
  <si>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</si>
  <si>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</si>
  <si>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</si>
  <si>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</si>
  <si>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</si>
  <si>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</si>
  <si>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</si>
  <si>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</si>
  <si>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</si>
  <si>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</si>
  <si>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</si>
  <si>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</si>
  <si>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</si>
  <si>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</si>
  <si>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</si>
  <si>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</si>
  <si>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</si>
  <si>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</si>
  <si>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</si>
  <si>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</si>
  <si>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</si>
  <si>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</si>
  <si>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</si>
  <si>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</si>
  <si>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</si>
  <si>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</si>
  <si>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</si>
  <si>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</si>
  <si>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</si>
  <si>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</si>
  <si>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</si>
  <si>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</si>
  <si>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</si>
  <si>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</si>
  <si>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</si>
  <si>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</si>
  <si>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</si>
  <si>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</si>
  <si>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</si>
  <si>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</si>
  <si>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</si>
  <si>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</si>
  <si>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</si>
  <si>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</si>
  <si>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</si>
  <si>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</si>
  <si>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</si>
  <si>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</si>
  <si>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</si>
  <si>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</si>
  <si>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</si>
  <si>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</si>
  <si>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</si>
  <si>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</si>
  <si>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</si>
  <si>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</si>
  <si>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</si>
  <si>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</si>
  <si>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</si>
  <si>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</si>
  <si>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</si>
  <si>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</si>
  <si>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</si>
  <si>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</si>
  <si>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</si>
  <si>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</si>
  <si>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</si>
  <si>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</si>
  <si>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</si>
  <si>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</si>
  <si>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</si>
  <si>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</si>
  <si>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</si>
  <si>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</si>
  <si>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</si>
  <si>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</si>
  <si>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</si>
  <si>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</si>
  <si>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</si>
  <si>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</si>
  <si>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</si>
  <si>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</si>
  <si>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</si>
  <si>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</si>
  <si>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</si>
  <si>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</si>
  <si>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</si>
  <si>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</si>
  <si>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</si>
  <si>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</si>
  <si>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</si>
  <si>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</si>
  <si>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</si>
  <si>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</si>
  <si>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</si>
  <si>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</si>
  <si>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</si>
  <si>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</si>
  <si>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</si>
  <si>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</si>
  <si>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</si>
  <si>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</si>
  <si>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</si>
  <si>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</si>
  <si>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</si>
  <si>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</si>
  <si>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</si>
  <si>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</si>
  <si>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</si>
  <si>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</si>
  <si>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</si>
  <si>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</si>
  <si>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</si>
  <si>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</si>
  <si>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</si>
  <si>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</si>
  <si>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</si>
  <si>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</si>
  <si>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</si>
  <si>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</si>
  <si>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</si>
  <si>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</si>
  <si>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</si>
  <si>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</si>
  <si>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</si>
  <si>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</si>
  <si>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</si>
  <si>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</si>
  <si>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</si>
  <si>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</si>
  <si>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</si>
  <si>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</si>
  <si>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</si>
  <si>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</si>
  <si>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</si>
  <si>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</si>
  <si>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</si>
  <si>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</si>
  <si>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</si>
  <si>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</si>
  <si>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</si>
  <si>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</si>
  <si>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</si>
  <si>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</si>
  <si>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</si>
  <si>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</si>
  <si>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</si>
  <si>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</si>
  <si>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</si>
  <si>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</si>
  <si>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</si>
  <si>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</si>
  <si>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</si>
  <si>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</si>
  <si>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</si>
  <si>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</si>
  <si>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</si>
  <si>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</si>
  <si>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</si>
  <si>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</si>
  <si>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</si>
  <si>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</si>
  <si>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</si>
  <si>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</si>
  <si>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</si>
  <si>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</si>
  <si>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</si>
  <si>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</si>
  <si>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</si>
  <si>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</si>
  <si>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</si>
  <si>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</si>
  <si>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</si>
  <si>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</si>
  <si>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</si>
  <si>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</si>
  <si>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</si>
  <si>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</si>
  <si>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</si>
  <si>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</si>
  <si>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</si>
  <si>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</si>
  <si>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</si>
  <si>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</si>
  <si>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</si>
  <si>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</si>
  <si>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</si>
  <si>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</si>
  <si>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</si>
  <si>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</si>
  <si>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</si>
  <si>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</si>
  <si>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</si>
  <si>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</si>
  <si>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</si>
  <si>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</si>
  <si>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</si>
  <si>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</si>
  <si>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</si>
  <si>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</si>
  <si>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</si>
  <si>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</si>
  <si>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</si>
  <si>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</si>
  <si>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</si>
  <si>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</si>
  <si>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</si>
  <si>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</si>
  <si>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</si>
  <si>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</si>
  <si>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</si>
  <si>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</si>
  <si>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</si>
  <si>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</si>
  <si>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</si>
  <si>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</si>
  <si>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</si>
  <si>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</si>
  <si>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</si>
  <si>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</si>
  <si>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</si>
  <si>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</si>
  <si>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</si>
  <si>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</si>
  <si>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</si>
  <si>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</si>
  <si>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</si>
  <si>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</si>
  <si>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</si>
  <si>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</si>
  <si>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</si>
  <si>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</si>
  <si>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</si>
  <si>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</si>
  <si>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</si>
  <si>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</si>
  <si>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</si>
  <si>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</si>
  <si>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</si>
  <si>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</si>
  <si>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</si>
  <si>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</si>
  <si>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</si>
  <si>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</si>
  <si>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</si>
  <si>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</si>
  <si>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</si>
  <si>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</si>
  <si>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</si>
  <si>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</si>
  <si>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</si>
  <si>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</si>
  <si>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</si>
  <si>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</si>
  <si>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</si>
  <si>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</si>
  <si>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</si>
  <si>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</si>
  <si>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</si>
  <si>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</si>
  <si>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</si>
  <si>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</si>
  <si>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</si>
  <si>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</si>
  <si>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</si>
  <si>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</si>
  <si>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</si>
  <si>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</si>
  <si>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</si>
  <si>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</si>
  <si>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</si>
  <si>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</si>
  <si>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</si>
  <si>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</si>
  <si>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</si>
  <si>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</si>
  <si>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</si>
  <si>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</si>
  <si>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</si>
  <si>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</si>
  <si>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</si>
  <si>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</si>
  <si>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</si>
  <si>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</si>
  <si>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</si>
  <si>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</si>
  <si>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</si>
  <si>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</si>
  <si>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</si>
  <si>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</si>
  <si>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</si>
  <si>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</si>
  <si>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</si>
  <si>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</si>
  <si>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</si>
  <si>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</si>
  <si>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</si>
  <si>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</si>
  <si>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</si>
  <si>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</si>
  <si>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</si>
  <si>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</si>
  <si>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</si>
  <si>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</si>
  <si>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</si>
  <si>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</si>
  <si>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</si>
  <si>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</si>
  <si>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</si>
  <si>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</si>
  <si>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</si>
  <si>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</si>
  <si>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</si>
  <si>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</si>
  <si>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</si>
  <si>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</si>
  <si>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</si>
  <si>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</si>
  <si>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</si>
  <si>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</si>
  <si>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</si>
  <si>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</si>
  <si>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</si>
  <si>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</si>
  <si>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</si>
  <si>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</si>
  <si>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</si>
  <si>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</si>
  <si>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</si>
  <si>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</si>
  <si>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</si>
  <si>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</si>
  <si>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</si>
  <si>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</si>
  <si>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</si>
  <si>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</si>
  <si>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</si>
  <si>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</si>
  <si>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</si>
  <si>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</si>
  <si>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</si>
  <si>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</si>
  <si>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</si>
  <si>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</si>
  <si>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</si>
  <si>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</si>
  <si>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</si>
  <si>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</si>
  <si>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</si>
  <si>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</si>
  <si>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</si>
  <si>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</si>
  <si>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</si>
  <si>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</si>
  <si>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</si>
  <si>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</si>
  <si>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</si>
  <si>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</si>
  <si>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</si>
  <si>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</si>
  <si>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</si>
  <si>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</si>
  <si>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</si>
  <si>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</si>
  <si>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</si>
  <si>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</si>
  <si>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</si>
  <si>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</si>
  <si>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</si>
  <si>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</si>
  <si>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</si>
  <si>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</si>
  <si>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</si>
  <si>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</si>
  <si>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</si>
  <si>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</si>
  <si>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</si>
  <si>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</si>
  <si>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</si>
  <si>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</si>
  <si>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</si>
  <si>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</si>
  <si>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</si>
  <si>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</si>
  <si>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</si>
  <si>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</si>
  <si>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</si>
  <si>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</si>
  <si>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</si>
  <si>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</si>
  <si>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</si>
  <si>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</si>
  <si>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</si>
  <si>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</si>
  <si>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</si>
  <si>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</si>
  <si>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</si>
  <si>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</si>
  <si>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</si>
  <si>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</si>
  <si>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</si>
  <si>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</si>
  <si>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</si>
  <si>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</si>
  <si>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</si>
  <si>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</si>
  <si>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</si>
  <si>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</si>
  <si>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</si>
  <si>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</si>
  <si>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</si>
  <si>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</si>
  <si>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</si>
  <si>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</si>
  <si>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</si>
  <si>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</si>
  <si>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</si>
  <si>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</si>
  <si>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</si>
  <si>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</si>
  <si>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</si>
  <si>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</si>
  <si>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</si>
  <si>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</si>
  <si>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</si>
  <si>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</si>
  <si>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</si>
  <si>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</si>
  <si>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</si>
  <si>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</si>
  <si>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</si>
  <si>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</si>
  <si>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</si>
  <si>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</si>
  <si>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</si>
  <si>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</si>
  <si>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</si>
  <si>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</si>
  <si>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</si>
  <si>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</si>
  <si>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</si>
  <si>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</si>
  <si>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</si>
  <si>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</si>
  <si>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</si>
  <si>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</si>
  <si>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</si>
  <si>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</si>
  <si>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</si>
  <si>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</si>
  <si>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</si>
  <si>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</si>
  <si>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</si>
  <si>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</si>
  <si>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</si>
  <si>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</si>
  <si>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</si>
  <si>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</si>
  <si>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</si>
  <si>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</si>
  <si>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</si>
  <si>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</si>
  <si>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</si>
  <si>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</si>
  <si>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</si>
  <si>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</si>
  <si>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</si>
  <si>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</si>
  <si>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</si>
  <si>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</si>
  <si>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</si>
  <si>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</si>
  <si>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</si>
  <si>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</si>
  <si>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</si>
  <si>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</si>
  <si>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</si>
  <si>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</si>
  <si>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</si>
  <si>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</si>
  <si>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</si>
  <si>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</si>
  <si>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</si>
  <si>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</si>
  <si>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</si>
  <si>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</si>
  <si>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</si>
  <si>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</si>
  <si>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</si>
  <si>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</si>
  <si>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</si>
  <si>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</si>
  <si>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</si>
  <si>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</si>
  <si>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</si>
  <si>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</si>
  <si>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</si>
  <si>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</si>
  <si>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</si>
  <si>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</si>
  <si>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</si>
  <si>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</si>
  <si>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</si>
  <si>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</si>
  <si>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</si>
  <si>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</si>
  <si>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</si>
  <si>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</si>
  <si>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</si>
  <si>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</si>
  <si>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</si>
  <si>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</si>
  <si>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</si>
  <si>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</si>
  <si>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</si>
  <si>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</si>
  <si>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</si>
  <si>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</si>
  <si>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</si>
  <si>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</si>
  <si>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</si>
  <si>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</si>
  <si>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</si>
  <si>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</si>
  <si>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</si>
  <si>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</si>
  <si>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</si>
  <si>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</si>
  <si>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</si>
  <si>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</si>
  <si>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</si>
  <si>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</si>
  <si>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</si>
  <si>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</si>
  <si>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</si>
  <si>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</si>
  <si>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</si>
  <si>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</si>
  <si>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</si>
  <si>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</si>
  <si>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</si>
  <si>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</si>
  <si>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</si>
  <si>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</si>
  <si>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</si>
  <si>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</si>
  <si>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</si>
  <si>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</si>
  <si>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</si>
  <si>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</si>
  <si>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</si>
  <si>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</si>
  <si>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</si>
  <si>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</si>
  <si>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</si>
  <si>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</si>
  <si>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</si>
  <si>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</si>
  <si>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</si>
  <si>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</si>
  <si>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</si>
  <si>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</si>
  <si>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</si>
  <si>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</si>
  <si>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</si>
  <si>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</si>
  <si>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</si>
  <si>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</si>
  <si>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</si>
  <si>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</si>
  <si>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</si>
  <si>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</si>
  <si>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</si>
  <si>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</si>
  <si>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</si>
  <si>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</si>
  <si>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</si>
  <si>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</si>
  <si>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</si>
  <si>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</si>
  <si>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</si>
  <si>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</si>
  <si>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</si>
  <si>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</si>
  <si>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</si>
  <si>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</si>
  <si>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</si>
  <si>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</si>
  <si>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</si>
  <si>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</si>
  <si>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</si>
  <si>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</si>
  <si>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</si>
  <si>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</si>
  <si>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</si>
  <si>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</si>
  <si>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</si>
  <si>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</si>
  <si>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</si>
  <si>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</si>
  <si>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</si>
  <si>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</si>
  <si>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</si>
  <si>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</si>
  <si>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</si>
  <si>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</si>
  <si>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</si>
  <si>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</si>
  <si>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</si>
  <si>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</si>
  <si>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</si>
  <si>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</si>
  <si>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</si>
  <si>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</si>
  <si>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</si>
  <si>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</si>
  <si>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</si>
  <si>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</si>
  <si>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</si>
  <si>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</si>
  <si>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</si>
  <si>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</si>
  <si>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</si>
  <si>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</si>
  <si>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</si>
  <si>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</si>
  <si>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</si>
  <si>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</si>
  <si>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</si>
  <si>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</si>
  <si>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</si>
  <si>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</si>
  <si>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</si>
  <si>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</si>
  <si>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</si>
  <si>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</si>
  <si>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</si>
  <si>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</si>
  <si>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</si>
  <si>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</si>
  <si>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</si>
  <si>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</si>
  <si>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</si>
  <si>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</si>
  <si>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</si>
  <si>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</si>
  <si>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</si>
  <si>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</si>
  <si>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</si>
  <si>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</si>
  <si>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</si>
  <si>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</si>
  <si>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</si>
  <si>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</si>
  <si>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</si>
  <si>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</si>
  <si>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</si>
  <si>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</si>
  <si>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</si>
  <si>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</si>
  <si>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</si>
  <si>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</si>
  <si>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</si>
  <si>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</si>
  <si>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</si>
  <si>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</si>
  <si>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</si>
  <si>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</si>
  <si>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</si>
  <si>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</si>
  <si>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</si>
  <si>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</si>
  <si>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</si>
  <si>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</si>
  <si>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</si>
  <si>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</si>
  <si>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</si>
  <si>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</si>
  <si>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</si>
  <si>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</si>
  <si>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</si>
  <si>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</si>
  <si>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</si>
  <si>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</si>
  <si>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</si>
  <si>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</si>
  <si>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</si>
  <si>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</si>
  <si>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</si>
  <si>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</si>
  <si>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</si>
  <si>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</si>
  <si>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</si>
  <si>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</si>
  <si>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</si>
  <si>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</si>
  <si>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</si>
  <si>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</si>
  <si>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</si>
  <si>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</si>
  <si>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</si>
  <si>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</si>
  <si>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</si>
  <si>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</si>
  <si>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</si>
  <si>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</si>
  <si>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</si>
  <si>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</si>
  <si>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</si>
  <si>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</si>
  <si>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</si>
  <si>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</si>
  <si>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</si>
  <si>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</si>
  <si>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</si>
  <si>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</si>
  <si>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</si>
  <si>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</si>
  <si>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</si>
  <si>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</si>
  <si>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</si>
  <si>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</si>
  <si>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</si>
  <si>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</si>
  <si>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</si>
  <si>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</si>
  <si>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</si>
  <si>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</si>
  <si>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</si>
  <si>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</si>
  <si>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</si>
  <si>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</si>
  <si>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</si>
  <si>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</si>
  <si>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</si>
  <si>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</si>
  <si>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</si>
  <si>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</si>
  <si>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</si>
  <si>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</si>
  <si>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</si>
  <si>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</si>
  <si>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</si>
  <si>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</si>
  <si>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</si>
  <si>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</si>
  <si>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</si>
  <si>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</si>
  <si>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</si>
  <si>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</si>
  <si>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</si>
  <si>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</si>
  <si>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</si>
  <si>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</si>
  <si>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</si>
  <si>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</si>
  <si>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</si>
  <si>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</si>
  <si>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</si>
  <si>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</si>
  <si>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</si>
  <si>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</si>
  <si>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</si>
  <si>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</si>
  <si>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</si>
  <si>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</si>
  <si>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</si>
  <si>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</si>
  <si>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</si>
  <si>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</si>
  <si>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</si>
  <si>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</si>
  <si>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</si>
  <si>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</si>
  <si>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</si>
  <si>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</si>
  <si>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</si>
  <si>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</si>
  <si>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</si>
  <si>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</si>
  <si>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</si>
  <si>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</si>
  <si>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</si>
  <si>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</si>
  <si>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</si>
  <si>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</si>
  <si>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</si>
  <si>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</si>
  <si>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</si>
  <si>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</si>
  <si>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</si>
  <si>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</si>
  <si>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</si>
  <si>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</si>
  <si>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</si>
  <si>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</si>
  <si>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</si>
  <si>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</si>
  <si>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</si>
  <si>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</si>
  <si>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</si>
  <si>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</si>
  <si>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</si>
  <si>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</si>
  <si>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</si>
  <si>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</si>
  <si>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</si>
  <si>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</si>
  <si>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</si>
  <si>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</si>
  <si>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</si>
  <si>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</si>
  <si>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</si>
  <si>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</si>
  <si>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</si>
  <si>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</si>
  <si>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</si>
  <si>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</si>
  <si>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</si>
  <si>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</si>
  <si>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</si>
  <si>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</si>
  <si>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</si>
  <si>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</si>
  <si>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</si>
  <si>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</si>
  <si>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</si>
  <si>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</si>
  <si>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</si>
  <si>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</si>
  <si>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</si>
  <si>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</si>
  <si>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</si>
  <si>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</si>
  <si>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</si>
  <si>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</si>
  <si>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</si>
  <si>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</si>
  <si>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</si>
  <si>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</si>
  <si>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</si>
  <si>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</si>
  <si>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</si>
  <si>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</si>
  <si>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</si>
  <si>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</si>
  <si>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</si>
  <si>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</si>
  <si>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</si>
  <si>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</si>
  <si>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</si>
  <si>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</si>
  <si>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</si>
  <si>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</si>
  <si>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</si>
  <si>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</si>
  <si>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</si>
  <si>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</si>
  <si>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</si>
  <si>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</si>
  <si>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</si>
  <si>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</si>
  <si>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</si>
  <si>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</si>
  <si>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</si>
  <si>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</si>
  <si>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</si>
  <si>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</si>
  <si>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</si>
  <si>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</si>
  <si>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</si>
  <si>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</si>
  <si>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</si>
  <si>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</si>
  <si>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</si>
  <si>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</si>
  <si>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</si>
  <si>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</si>
  <si>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</si>
  <si>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</si>
  <si>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</si>
  <si>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</si>
  <si>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</si>
  <si>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</si>
  <si>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</si>
  <si>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</si>
  <si>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</si>
  <si>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</si>
  <si>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</si>
  <si>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</si>
  <si>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</si>
  <si>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</si>
  <si>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</si>
  <si>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</si>
  <si>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</si>
  <si>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</si>
  <si>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</si>
  <si>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</si>
  <si>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</si>
  <si>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</si>
  <si>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</si>
  <si>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</si>
  <si>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</si>
  <si>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</si>
  <si>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</si>
  <si>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</si>
  <si>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</si>
  <si>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</si>
  <si>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</si>
  <si>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</si>
  <si>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</si>
  <si>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</si>
  <si>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</si>
  <si>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</si>
  <si>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</si>
  <si>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</si>
  <si>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</si>
  <si>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</si>
  <si>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</si>
  <si>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</si>
  <si>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</si>
  <si>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</si>
  <si>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</si>
  <si>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</si>
  <si>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</si>
  <si>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</si>
  <si>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</si>
  <si>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</si>
  <si>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</si>
  <si>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</si>
  <si>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</si>
  <si>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</si>
  <si>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</si>
  <si>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</si>
  <si>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</si>
  <si>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</si>
  <si>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</si>
  <si>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</si>
  <si>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</si>
  <si>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</si>
  <si>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</si>
  <si>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</si>
  <si>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</si>
  <si>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</si>
  <si>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</si>
  <si>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</si>
  <si>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</si>
  <si>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</si>
  <si>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</si>
  <si>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</si>
  <si>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</si>
  <si>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</si>
  <si>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</si>
  <si>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</si>
  <si>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</si>
  <si>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</si>
  <si>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</si>
  <si>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</si>
  <si>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</si>
  <si>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</si>
  <si>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</si>
  <si>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</si>
  <si>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</si>
  <si>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</si>
  <si>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</si>
  <si>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</si>
  <si>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</si>
  <si>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</si>
  <si>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</si>
  <si>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</si>
  <si>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</si>
  <si>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</si>
  <si>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</si>
  <si>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</si>
  <si>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</si>
  <si>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</si>
  <si>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</si>
  <si>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</si>
  <si>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</si>
  <si>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</si>
  <si>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</si>
  <si>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</si>
  <si>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</si>
  <si>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</si>
  <si>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</si>
  <si>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</si>
  <si>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</si>
  <si>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</si>
  <si>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</si>
  <si>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</si>
  <si>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</si>
  <si>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</si>
  <si>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</si>
  <si>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</si>
  <si>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</si>
  <si>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</si>
  <si>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</si>
  <si>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</si>
  <si>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</si>
  <si>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</si>
  <si>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</si>
  <si>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</si>
  <si>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</si>
  <si>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</si>
  <si>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</si>
  <si>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</si>
  <si>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</si>
  <si>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</si>
  <si>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</si>
  <si>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</si>
  <si>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</si>
  <si>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</si>
  <si>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</si>
  <si>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</si>
  <si>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</si>
  <si>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</si>
  <si>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</si>
  <si>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</si>
  <si>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</si>
  <si>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</si>
  <si>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</si>
  <si>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</si>
  <si>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</si>
  <si>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</si>
  <si>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</si>
  <si>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</si>
  <si>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</si>
  <si>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</si>
  <si>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</si>
  <si>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</si>
  <si>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</si>
  <si>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</si>
  <si>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</si>
  <si>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</si>
  <si>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</si>
  <si>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</si>
  <si>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</si>
  <si>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</si>
  <si>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</si>
  <si>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</si>
  <si>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</si>
  <si>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</si>
  <si>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</si>
  <si>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</si>
  <si>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</si>
  <si>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</si>
  <si>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</si>
  <si>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</si>
  <si>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</si>
  <si>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</si>
  <si>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</si>
  <si>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</si>
  <si>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</si>
  <si>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</si>
  <si>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</si>
  <si>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</si>
  <si>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</si>
  <si>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</si>
  <si>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</si>
  <si>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</si>
  <si>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</si>
  <si>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</si>
  <si>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</si>
  <si>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</si>
  <si>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</si>
  <si>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</si>
  <si>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</si>
  <si>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</si>
  <si>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</si>
  <si>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</si>
  <si>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</si>
  <si>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</si>
  <si>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</si>
  <si>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</si>
  <si>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</si>
  <si>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</si>
  <si>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</si>
  <si>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</si>
  <si>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</si>
  <si>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</si>
  <si>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</si>
  <si>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</si>
  <si>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</si>
  <si>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</si>
  <si>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</si>
  <si>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</si>
  <si>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</si>
  <si>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</si>
  <si>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</si>
  <si>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</si>
  <si>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</si>
  <si>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</si>
  <si>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</si>
  <si>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</si>
  <si>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</si>
  <si>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</si>
  <si>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</si>
  <si>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</si>
  <si>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</si>
  <si>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</si>
  <si>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</si>
  <si>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</si>
  <si>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</si>
  <si>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</si>
  <si>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</si>
  <si>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</si>
  <si>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</si>
  <si>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</si>
  <si>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</si>
  <si>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</si>
  <si>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</si>
  <si>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</si>
  <si>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</si>
  <si>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</si>
  <si>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</si>
  <si>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</si>
  <si>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</si>
  <si>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</si>
  <si>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</si>
  <si>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</si>
  <si>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</si>
  <si>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</si>
  <si>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</si>
  <si>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</si>
  <si>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</si>
  <si>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</si>
  <si>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</si>
  <si>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</si>
  <si>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</si>
  <si>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</si>
  <si>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</si>
  <si>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</si>
  <si>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</si>
  <si>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</si>
  <si>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</si>
  <si>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</si>
  <si>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</si>
  <si>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</si>
  <si>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</si>
  <si>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</si>
  <si>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</si>
  <si>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</si>
  <si>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</si>
  <si>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</si>
  <si>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</si>
  <si>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</si>
  <si>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</si>
  <si>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</si>
  <si>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</si>
  <si>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</si>
  <si>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</si>
  <si>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</si>
  <si>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</si>
  <si>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</si>
  <si>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</si>
  <si>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</si>
  <si>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</si>
  <si>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</si>
  <si>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</si>
  <si>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</si>
  <si>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</si>
  <si>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</si>
  <si>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</si>
  <si>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</si>
  <si>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</si>
  <si>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</si>
  <si>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</si>
  <si>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</si>
  <si>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</si>
  <si>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</si>
  <si>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</si>
  <si>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</si>
  <si>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</si>
  <si>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</si>
  <si>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</si>
  <si>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</si>
  <si>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</si>
  <si>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</si>
  <si>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</si>
  <si>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</si>
  <si>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</si>
  <si>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</si>
  <si>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</si>
  <si>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</si>
  <si>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</si>
  <si>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</si>
  <si>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</si>
  <si>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</si>
  <si>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</si>
  <si>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</si>
  <si>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</si>
  <si>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</si>
  <si>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</si>
  <si>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</si>
  <si>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</si>
  <si>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</si>
  <si>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</si>
  <si>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</si>
  <si>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</si>
  <si>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</si>
  <si>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</si>
  <si>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</si>
  <si>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</si>
  <si>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</si>
  <si>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</si>
  <si>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</si>
  <si>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</si>
  <si>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</si>
  <si>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</si>
  <si>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</si>
  <si>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</si>
  <si>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</si>
  <si>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</si>
  <si>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</si>
  <si>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</si>
  <si>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</si>
  <si>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</si>
  <si>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</si>
  <si>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</si>
  <si>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</si>
  <si>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</si>
  <si>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</si>
  <si>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</si>
  <si>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</si>
  <si>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</si>
  <si>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</si>
  <si>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</si>
  <si>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</si>
  <si>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</si>
  <si>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</si>
  <si>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</si>
  <si>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</si>
  <si>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</si>
  <si>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</si>
  <si>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</si>
  <si>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</si>
  <si>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</si>
  <si>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</si>
  <si>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</si>
  <si>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</si>
  <si>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</si>
  <si>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</si>
  <si>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</si>
  <si>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</si>
  <si>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</si>
  <si>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</si>
  <si>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</si>
  <si>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</si>
  <si>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</si>
  <si>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</si>
  <si>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</si>
  <si>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</si>
  <si>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</si>
  <si>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</si>
  <si>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</si>
  <si>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</si>
  <si>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</si>
  <si>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</si>
  <si>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</si>
  <si>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</si>
  <si>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</si>
  <si>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</si>
  <si>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</si>
  <si>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</si>
  <si>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</si>
  <si>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</si>
  <si>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</si>
  <si>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</si>
  <si>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</si>
  <si>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</si>
  <si>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</si>
  <si>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</si>
  <si>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</si>
  <si>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</si>
  <si>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</si>
  <si>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</si>
  <si>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</si>
  <si>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</si>
  <si>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</si>
  <si>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</si>
  <si>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</si>
  <si>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</si>
  <si>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</si>
  <si>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</si>
  <si>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</si>
  <si>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</si>
  <si>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</si>
  <si>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</si>
  <si>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</si>
  <si>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</si>
  <si>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</si>
  <si>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</si>
  <si>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</si>
  <si>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</si>
  <si>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</si>
  <si>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</si>
  <si>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</si>
  <si>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</si>
  <si>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</si>
  <si>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</si>
  <si>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</si>
  <si>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</si>
  <si>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</si>
  <si>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</si>
  <si>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</si>
  <si>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</si>
  <si>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</si>
  <si>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</si>
  <si>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</si>
  <si>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</si>
  <si>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</si>
  <si>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</si>
  <si>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</si>
  <si>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</si>
  <si>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</si>
  <si>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</si>
  <si>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</si>
  <si>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</si>
  <si>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</si>
  <si>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</si>
  <si>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</si>
  <si>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</si>
  <si>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</si>
  <si>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</si>
  <si>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</si>
  <si>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</si>
  <si>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</si>
  <si>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</si>
  <si>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</si>
  <si>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</si>
  <si>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</si>
  <si>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</si>
  <si>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</si>
  <si>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</si>
  <si>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</si>
  <si>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</si>
  <si>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</si>
  <si>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</si>
  <si>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</si>
  <si>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</si>
  <si>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</si>
  <si>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</si>
  <si>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</si>
  <si>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</si>
  <si>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</si>
  <si>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</si>
  <si>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</si>
  <si>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</si>
  <si>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</si>
  <si>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</si>
  <si>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</si>
  <si>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</si>
  <si>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</si>
  <si>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</si>
  <si>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</si>
  <si>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</si>
  <si>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</si>
  <si>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</si>
  <si>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</si>
  <si>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</si>
  <si>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</si>
  <si>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</si>
  <si>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</si>
  <si>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</si>
  <si>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</si>
  <si>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</si>
  <si>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</si>
  <si>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</si>
  <si>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</si>
  <si>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</si>
  <si>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</si>
  <si>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</si>
  <si>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</si>
  <si>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</si>
  <si>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</si>
  <si>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</si>
  <si>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</si>
  <si>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</si>
  <si>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</si>
  <si>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</si>
  <si>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</si>
  <si>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</si>
  <si>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</si>
  <si>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</si>
  <si>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</si>
  <si>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</si>
  <si>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</si>
  <si>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</si>
  <si>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</si>
  <si>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</si>
  <si>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</si>
  <si>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</si>
  <si>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</si>
  <si>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</si>
  <si>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</si>
  <si>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</si>
  <si>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</si>
  <si>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</si>
  <si>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</si>
  <si>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</si>
  <si>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</si>
  <si>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</si>
  <si>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</si>
  <si>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</si>
  <si>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</si>
  <si>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</si>
  <si>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</si>
  <si>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</si>
  <si>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</si>
  <si>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</si>
  <si>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</si>
  <si>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</si>
  <si>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</si>
  <si>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</si>
  <si>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</si>
  <si>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</si>
  <si>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</si>
  <si>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</si>
  <si>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</si>
  <si>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</si>
  <si>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</si>
  <si>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</si>
  <si>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</si>
  <si>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</si>
  <si>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</si>
  <si>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</si>
  <si>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</si>
  <si>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</si>
  <si>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</si>
  <si>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</si>
  <si>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</si>
  <si>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</si>
  <si>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</si>
  <si>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</si>
  <si>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</si>
  <si>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</si>
  <si>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</si>
  <si>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</si>
  <si>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</si>
  <si>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</si>
  <si>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</si>
  <si>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</si>
  <si>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</si>
  <si>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</si>
  <si>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</si>
  <si>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</si>
  <si>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</si>
  <si>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</si>
  <si>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</si>
  <si>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</si>
  <si>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</si>
  <si>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</si>
  <si>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</si>
  <si>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</si>
  <si>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</si>
  <si>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</si>
  <si>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</si>
  <si>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</si>
  <si>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</si>
  <si>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</si>
  <si>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</si>
  <si>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</si>
  <si>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</si>
  <si>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</si>
  <si>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</si>
  <si>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</si>
  <si>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</si>
  <si>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</si>
  <si>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</si>
  <si>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</si>
  <si>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</si>
  <si>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</si>
  <si>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</si>
  <si>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</si>
  <si>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</si>
  <si>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</si>
  <si>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</si>
  <si>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</si>
  <si>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</si>
  <si>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</si>
  <si>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</si>
  <si>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</si>
  <si>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</si>
  <si>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</si>
  <si>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</si>
  <si>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</si>
  <si>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</si>
  <si>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</si>
  <si>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</si>
  <si>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</si>
  <si>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</si>
  <si>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</si>
  <si>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</si>
  <si>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</si>
  <si>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</si>
  <si>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</si>
  <si>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</si>
  <si>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</si>
  <si>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</si>
  <si>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</si>
  <si>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</si>
  <si>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</si>
  <si>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</si>
  <si>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</si>
  <si>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</si>
  <si>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</si>
  <si>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</si>
  <si>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</si>
  <si>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</si>
  <si>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</si>
  <si>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</si>
  <si>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</si>
  <si>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</si>
  <si>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</si>
  <si>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</si>
  <si>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</si>
  <si>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</si>
  <si>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</si>
  <si>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</si>
  <si>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</si>
  <si>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</si>
  <si>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</si>
  <si>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</si>
  <si>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</si>
  <si>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</si>
  <si>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</si>
  <si>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</si>
  <si>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</si>
  <si>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</si>
  <si>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</si>
  <si>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</si>
  <si>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</si>
  <si>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</si>
  <si>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</si>
  <si>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</si>
  <si>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</si>
  <si>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</si>
  <si>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</si>
  <si>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</si>
  <si>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</si>
  <si>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</si>
  <si>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</si>
  <si>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</si>
  <si>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</si>
  <si>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</si>
  <si>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</si>
  <si>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</si>
  <si>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</si>
  <si>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</si>
  <si>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</si>
  <si>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</si>
  <si>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</si>
  <si>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</si>
  <si>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</si>
  <si>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</si>
  <si>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</si>
  <si>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</si>
  <si>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</si>
  <si>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</si>
  <si>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</si>
  <si>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</si>
  <si>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</si>
  <si>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</si>
  <si>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</si>
  <si>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</si>
  <si>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</si>
  <si>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</si>
  <si>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</si>
  <si>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</si>
  <si>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</si>
  <si>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</si>
  <si>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</si>
  <si>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</si>
  <si>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</si>
  <si>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</si>
  <si>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</si>
  <si>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</si>
  <si>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</si>
  <si>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</si>
  <si>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</si>
  <si>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</si>
  <si>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</si>
  <si>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</si>
  <si>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</si>
  <si>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</si>
  <si>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</si>
  <si>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</si>
  <si>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</si>
  <si>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</si>
  <si>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</si>
  <si>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</si>
  <si>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</si>
  <si>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</si>
  <si>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</si>
  <si>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</si>
  <si>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</si>
  <si>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</si>
  <si>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</si>
  <si>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</si>
  <si>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</si>
  <si>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</si>
  <si>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</si>
  <si>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</si>
  <si>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</si>
  <si>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</si>
  <si>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</si>
  <si>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</si>
  <si>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</si>
  <si>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</si>
  <si>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</si>
  <si>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</si>
  <si>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</si>
  <si>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</si>
  <si>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</si>
  <si>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</si>
  <si>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</si>
  <si>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</si>
  <si>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</si>
  <si>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</si>
  <si>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</si>
  <si>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</si>
  <si>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</si>
  <si>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</si>
  <si>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</si>
  <si>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</si>
  <si>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</si>
  <si>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</si>
  <si>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</si>
  <si>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</si>
  <si>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</si>
  <si>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</si>
  <si>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</si>
  <si>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</si>
  <si>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</si>
  <si>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</si>
  <si>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</si>
  <si>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</si>
  <si>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</si>
  <si>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</si>
  <si>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</si>
  <si>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</si>
  <si>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</si>
  <si>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</si>
  <si>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</si>
  <si>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</si>
  <si>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</si>
  <si>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</si>
  <si>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</si>
  <si>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</si>
  <si>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</si>
  <si>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</si>
  <si>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</si>
  <si>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</si>
  <si>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</si>
  <si>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</si>
  <si>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</si>
  <si>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</si>
  <si>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</si>
  <si>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</si>
  <si>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</si>
  <si>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</si>
  <si>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</si>
  <si>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</si>
  <si>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</si>
  <si>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</si>
  <si>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</si>
  <si>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</si>
  <si>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</si>
  <si>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</si>
  <si>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</si>
  <si>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</si>
  <si>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</si>
  <si>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</si>
  <si>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</si>
  <si>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</si>
  <si>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</si>
  <si>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</si>
  <si>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</si>
  <si>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</si>
  <si>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</si>
  <si>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</si>
  <si>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</si>
  <si>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</si>
  <si>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</si>
  <si>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</si>
  <si>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</si>
  <si>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</si>
  <si>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</si>
  <si>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</si>
  <si>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</si>
  <si>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</si>
  <si>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</si>
  <si>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</si>
  <si>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</si>
  <si>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</si>
  <si>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</si>
  <si>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</si>
  <si>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</si>
  <si>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</si>
  <si>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</si>
  <si>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</si>
  <si>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</si>
  <si>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</si>
  <si>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</si>
  <si>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</si>
  <si>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</si>
  <si>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</si>
  <si>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</si>
  <si>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</si>
  <si>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</si>
  <si>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</si>
  <si>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</si>
  <si>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</si>
  <si>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</si>
  <si>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</si>
  <si>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</si>
  <si>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</si>
  <si>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</si>
  <si>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</si>
  <si>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</si>
  <si>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</si>
  <si>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</si>
  <si>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</si>
  <si>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</si>
  <si>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</si>
  <si>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</si>
  <si>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</si>
  <si>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</si>
  <si>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</si>
  <si>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</si>
  <si>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</si>
  <si>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</si>
  <si>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</si>
  <si>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</si>
  <si>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</si>
  <si>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</si>
  <si>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</si>
  <si>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</si>
  <si>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</si>
  <si>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</si>
  <si>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</si>
  <si>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</si>
  <si>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</si>
  <si>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</si>
  <si>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</si>
  <si>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</si>
  <si>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</si>
  <si>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</si>
  <si>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</si>
  <si>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</si>
  <si>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</si>
  <si>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</si>
  <si>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</si>
  <si>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</si>
  <si>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</si>
  <si>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</si>
  <si>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</si>
  <si>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</si>
  <si>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</si>
  <si>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</si>
  <si>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</si>
  <si>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</si>
  <si>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</si>
  <si>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</si>
  <si>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</si>
  <si>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</si>
  <si>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</si>
  <si>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</si>
  <si>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</si>
  <si>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</si>
  <si>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</si>
  <si>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</si>
  <si>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</si>
  <si>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</si>
  <si>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</si>
  <si>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</si>
  <si>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</si>
  <si>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</si>
  <si>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</si>
  <si>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</si>
  <si>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</si>
  <si>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</si>
  <si>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</si>
  <si>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</si>
  <si>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</si>
  <si>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</si>
  <si>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</si>
  <si>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</si>
  <si>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</si>
  <si>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</si>
  <si>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</si>
  <si>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</si>
  <si>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</si>
  <si>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</si>
  <si>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</si>
  <si>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</si>
  <si>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</si>
  <si>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</si>
  <si>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</si>
  <si>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</si>
  <si>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</si>
  <si>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</si>
  <si>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</si>
  <si>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</si>
  <si>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</si>
  <si>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</si>
  <si>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</si>
  <si>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</si>
  <si>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</si>
  <si>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</si>
  <si>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</si>
  <si>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</si>
  <si>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</si>
  <si>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</si>
  <si>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</si>
  <si>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</si>
  <si>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</si>
  <si>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</si>
  <si>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</si>
  <si>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</si>
  <si>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</si>
  <si>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</si>
  <si>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</si>
  <si>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</si>
  <si>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</si>
  <si>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</si>
  <si>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</si>
  <si>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</si>
  <si>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</si>
  <si>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</si>
  <si>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</si>
  <si>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</si>
  <si>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</si>
  <si>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</si>
  <si>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</si>
  <si>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</si>
  <si>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</si>
  <si>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</si>
  <si>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</si>
  <si>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</si>
  <si>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</si>
  <si>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</si>
  <si>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</si>
  <si>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</si>
  <si>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</si>
  <si>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</si>
  <si>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</si>
  <si>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</si>
  <si>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</si>
  <si>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</si>
  <si>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</si>
  <si>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</si>
  <si>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</si>
  <si>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</si>
  <si>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</si>
  <si>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</si>
  <si>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</si>
  <si>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</si>
  <si>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</si>
  <si>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</si>
  <si>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</si>
  <si>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</si>
  <si>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</si>
  <si>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</si>
  <si>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</si>
  <si>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</si>
  <si>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</si>
  <si>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</si>
  <si>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</si>
  <si>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</si>
  <si>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</si>
  <si>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</si>
  <si>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</si>
  <si>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</si>
  <si>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</si>
  <si>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</si>
  <si>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</si>
  <si>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</si>
  <si>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</si>
  <si>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</si>
  <si>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</si>
  <si>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</si>
  <si>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</si>
  <si>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</si>
  <si>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</si>
  <si>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</si>
  <si>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</si>
  <si>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</si>
  <si>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</si>
  <si>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</si>
  <si>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</si>
  <si>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</si>
  <si>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</si>
  <si>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</si>
  <si>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</si>
  <si>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</si>
  <si>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</si>
  <si>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</si>
  <si>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</si>
  <si>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</si>
  <si>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</si>
  <si>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</si>
  <si>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</si>
  <si>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</si>
  <si>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</si>
  <si>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</si>
  <si>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</si>
  <si>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</si>
  <si>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</si>
  <si>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</si>
  <si>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</si>
  <si>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</si>
  <si>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</si>
  <si>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</si>
  <si>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</si>
  <si>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</si>
  <si>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</si>
  <si>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</si>
  <si>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</si>
  <si>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</si>
  <si>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</si>
  <si>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</si>
  <si>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</si>
  <si>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</si>
  <si>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</si>
  <si>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</si>
  <si>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</si>
  <si>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</si>
  <si>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</si>
  <si>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</si>
  <si>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</si>
  <si>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</si>
  <si>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</si>
  <si>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</si>
  <si>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</si>
  <si>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</si>
  <si>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</si>
  <si>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</si>
  <si>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</si>
  <si>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</si>
  <si>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</si>
  <si>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</si>
  <si>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</si>
  <si>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</si>
  <si>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</si>
  <si>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</si>
  <si>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</si>
  <si>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</si>
  <si>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</si>
  <si>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</si>
  <si>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</si>
  <si>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</si>
  <si>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</si>
  <si>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</si>
  <si>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</si>
  <si>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</si>
  <si>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</si>
  <si>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</si>
  <si>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</si>
  <si>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</si>
  <si>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</si>
  <si>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</si>
  <si>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</si>
  <si>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</si>
  <si>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</si>
  <si>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</si>
  <si>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</si>
  <si>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</si>
  <si>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</si>
  <si>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</si>
  <si>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</si>
  <si>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</si>
  <si>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</si>
  <si>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</si>
  <si>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</si>
  <si>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</si>
  <si>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</si>
  <si>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</si>
  <si>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</si>
  <si>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</si>
  <si>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</si>
  <si>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</si>
  <si>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</si>
  <si>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</si>
  <si>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</si>
  <si>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</si>
  <si>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</si>
  <si>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</si>
  <si>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</si>
  <si>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</si>
  <si>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</si>
  <si>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</si>
  <si>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</si>
  <si>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</si>
  <si>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</si>
  <si>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</si>
  <si>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</si>
  <si>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</si>
  <si>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</si>
  <si>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</si>
  <si>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</si>
  <si>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</si>
  <si>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</si>
  <si>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</si>
  <si>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</si>
  <si>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</si>
  <si>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</si>
  <si>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</si>
  <si>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</si>
  <si>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</si>
  <si>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</si>
  <si>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</si>
  <si>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</si>
  <si>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</si>
  <si>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</si>
  <si>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</si>
  <si>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</si>
  <si>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</si>
  <si>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</si>
  <si>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</si>
  <si>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</si>
  <si>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</si>
  <si>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</si>
  <si>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</si>
  <si>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</si>
  <si>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</si>
  <si>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</si>
  <si>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</si>
  <si>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</si>
  <si>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</si>
  <si>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</si>
  <si>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</si>
  <si>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</si>
  <si>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</si>
  <si>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</si>
  <si>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</si>
  <si>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</si>
  <si>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</si>
  <si>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</si>
  <si>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</si>
  <si>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</si>
  <si>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</si>
  <si>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</si>
  <si>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</si>
  <si>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</si>
  <si>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</si>
  <si>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</si>
  <si>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</si>
  <si>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</si>
  <si>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</si>
  <si>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</si>
  <si>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</si>
  <si>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</si>
  <si>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</si>
  <si>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</si>
  <si>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</si>
  <si>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</si>
  <si>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</si>
  <si>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</si>
  <si>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</si>
  <si>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</si>
  <si>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</si>
  <si>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</si>
  <si>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</si>
  <si>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</si>
  <si>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</si>
  <si>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</si>
  <si>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</si>
  <si>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</si>
  <si>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</si>
  <si>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</si>
  <si>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</si>
  <si>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</si>
  <si>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</si>
  <si>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</si>
  <si>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</si>
  <si>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</si>
  <si>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</si>
  <si>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</si>
  <si>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</si>
  <si>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</si>
  <si>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</si>
  <si>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</si>
  <si>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</si>
  <si>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</si>
  <si>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</si>
  <si>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</si>
  <si>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</si>
  <si>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</si>
  <si>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</si>
  <si>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</si>
  <si>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</si>
  <si>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</si>
  <si>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</si>
  <si>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</si>
  <si>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</si>
  <si>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</si>
  <si>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</si>
  <si>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</si>
  <si>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</si>
  <si>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</si>
  <si>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</si>
  <si>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</si>
  <si>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</si>
  <si>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</si>
  <si>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</si>
  <si>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</si>
  <si>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</si>
  <si>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</si>
  <si>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</si>
  <si>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</si>
  <si>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</si>
  <si>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</si>
  <si>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</si>
  <si>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</si>
  <si>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</si>
  <si>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</si>
  <si>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</si>
  <si>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</si>
  <si>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</si>
  <si>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</si>
  <si>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</si>
  <si>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</si>
  <si>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</si>
  <si>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</si>
  <si>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</si>
  <si>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</si>
  <si>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</si>
  <si>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</si>
  <si>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</si>
  <si>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</si>
  <si>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</si>
  <si>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</si>
  <si>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</si>
  <si>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</si>
  <si>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</si>
  <si>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</si>
  <si>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</si>
  <si>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</si>
  <si>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</si>
  <si>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</si>
  <si>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</si>
  <si>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</si>
  <si>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</si>
  <si>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</si>
  <si>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</si>
  <si>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</si>
  <si>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</si>
  <si>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</si>
  <si>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</si>
  <si>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</si>
  <si>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</si>
  <si>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</si>
  <si>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</si>
  <si>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</si>
  <si>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</si>
  <si>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</si>
  <si>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</si>
  <si>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</si>
  <si>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</si>
  <si>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</si>
  <si>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</si>
  <si>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</si>
  <si>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</si>
  <si>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</si>
  <si>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</si>
  <si>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</si>
  <si>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</si>
  <si>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</si>
  <si>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</si>
  <si>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</si>
  <si>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</si>
  <si>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</si>
  <si>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</si>
  <si>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</si>
  <si>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</si>
  <si>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</si>
  <si>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</si>
  <si>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</si>
  <si>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</si>
  <si>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</si>
  <si>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</si>
  <si>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</si>
  <si>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</si>
  <si>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</si>
  <si>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</si>
  <si>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</si>
  <si>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</si>
  <si>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</si>
  <si>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</si>
  <si>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</si>
  <si>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</si>
  <si>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</si>
  <si>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</si>
  <si>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</si>
  <si>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</si>
  <si>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</si>
  <si>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</si>
  <si>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</si>
  <si>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</si>
  <si>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</si>
  <si>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</si>
  <si>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</si>
  <si>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</si>
  <si>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</si>
  <si>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</si>
  <si>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</si>
  <si>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</si>
  <si>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</si>
  <si>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</si>
  <si>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</si>
  <si>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</si>
  <si>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</si>
  <si>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</si>
  <si>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</si>
  <si>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</si>
  <si>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</si>
  <si>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</si>
  <si>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</si>
  <si>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</si>
  <si>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</si>
  <si>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</si>
  <si>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</si>
  <si>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</si>
  <si>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</si>
  <si>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</si>
  <si>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</si>
  <si>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</si>
  <si>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</si>
  <si>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</si>
  <si>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</si>
  <si>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</si>
  <si>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</si>
  <si>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</si>
  <si>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</si>
  <si>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</si>
  <si>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</si>
  <si>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</si>
  <si>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</si>
  <si>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</si>
  <si>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</si>
  <si>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</si>
  <si>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</si>
  <si>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</si>
  <si>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</si>
  <si>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</si>
  <si>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</si>
  <si>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</si>
  <si>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</si>
  <si>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</si>
  <si>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</si>
  <si>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</si>
  <si>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</si>
  <si>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</si>
  <si>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</si>
  <si>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</si>
  <si>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</si>
  <si>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</si>
  <si>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</si>
  <si>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</si>
  <si>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</si>
  <si>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</si>
  <si>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</si>
  <si>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</si>
  <si>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</si>
  <si>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</si>
  <si>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</si>
  <si>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</si>
  <si>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</si>
  <si>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</si>
  <si>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</si>
  <si>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</si>
  <si>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</si>
  <si>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</si>
  <si>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</si>
  <si>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</si>
  <si>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</si>
  <si>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</si>
  <si>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</si>
  <si>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</si>
  <si>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</si>
  <si>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</si>
  <si>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</si>
  <si>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</si>
  <si>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</si>
  <si>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</si>
  <si>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</si>
  <si>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</si>
  <si>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</si>
  <si>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</si>
  <si>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</si>
  <si>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</si>
  <si>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</si>
  <si>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</si>
  <si>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</si>
  <si>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</si>
  <si>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</si>
  <si>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</si>
  <si>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</si>
  <si>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</si>
  <si>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</si>
  <si>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</si>
  <si>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</si>
  <si>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</si>
  <si>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</si>
  <si>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</si>
  <si>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</si>
  <si>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</si>
  <si>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</si>
  <si>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</si>
  <si>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</si>
  <si>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</si>
  <si>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</si>
  <si>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</si>
  <si>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</si>
  <si>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</si>
  <si>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</si>
  <si>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</si>
  <si>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</si>
  <si>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</si>
  <si>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</si>
  <si>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</si>
  <si>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</si>
  <si>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</si>
  <si>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</si>
  <si>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</si>
  <si>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</si>
  <si>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</si>
  <si>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</si>
  <si>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</si>
  <si>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</si>
  <si>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</si>
  <si>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</si>
  <si>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</si>
  <si>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</si>
  <si>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</si>
  <si>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</si>
  <si>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</si>
  <si>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</si>
  <si>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</si>
  <si>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</si>
  <si>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</si>
  <si>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</si>
  <si>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</si>
  <si>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</si>
  <si>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</si>
  <si>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</si>
  <si>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</si>
  <si>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</si>
  <si>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</si>
  <si>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</si>
  <si>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</si>
  <si>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</si>
  <si>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</si>
  <si>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</si>
  <si>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</si>
  <si>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</si>
  <si>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</si>
  <si>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</si>
  <si>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</si>
  <si>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</si>
  <si>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</si>
  <si>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</si>
  <si>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</si>
  <si>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</si>
  <si>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</si>
  <si>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</si>
  <si>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</si>
  <si>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</si>
  <si>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</si>
  <si>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</si>
  <si>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</si>
  <si>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</si>
  <si>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</si>
  <si>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</si>
  <si>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</si>
  <si>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</si>
  <si>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</si>
  <si>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</si>
  <si>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</si>
  <si>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</si>
  <si>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</si>
  <si>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</si>
  <si>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</si>
  <si>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</si>
  <si>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</si>
  <si>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</si>
  <si>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</si>
  <si>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</si>
  <si>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</si>
  <si>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</si>
  <si>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</si>
  <si>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</si>
  <si>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</si>
  <si>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</si>
  <si>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</si>
  <si>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</si>
  <si>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</si>
  <si>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</si>
  <si>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</si>
  <si>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</si>
  <si>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</si>
  <si>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</si>
  <si>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</si>
  <si>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</si>
  <si>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</si>
  <si>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</si>
  <si>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</si>
  <si>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</si>
  <si>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</si>
  <si>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</si>
  <si>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</si>
  <si>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</si>
  <si>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</si>
  <si>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</si>
  <si>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</si>
  <si>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</si>
  <si>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</si>
  <si>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</si>
  <si>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</si>
  <si>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</si>
  <si>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</si>
  <si>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</si>
  <si>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</si>
  <si>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</si>
  <si>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</si>
  <si>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</si>
  <si>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</si>
  <si>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</si>
  <si>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</si>
  <si>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</si>
  <si>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</si>
  <si>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</si>
  <si>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</si>
  <si>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</si>
  <si>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</si>
  <si>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</si>
  <si>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</si>
  <si>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</si>
  <si>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</si>
  <si>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</si>
  <si>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</si>
  <si>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</si>
  <si>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</si>
  <si>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</si>
  <si>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</si>
  <si>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</si>
  <si>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</si>
  <si>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</si>
  <si>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</si>
  <si>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</si>
  <si>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</si>
  <si>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</si>
  <si>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</si>
  <si>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</si>
  <si>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</si>
  <si>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</si>
  <si>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</si>
  <si>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</si>
  <si>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</si>
  <si>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</si>
  <si>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</si>
  <si>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</si>
  <si>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</si>
  <si>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</si>
  <si>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</si>
  <si>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</si>
  <si>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</si>
  <si>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</si>
  <si>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</si>
  <si>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</si>
  <si>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</si>
  <si>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</si>
  <si>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</si>
  <si>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</si>
  <si>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</si>
  <si>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</si>
  <si>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</si>
  <si>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</si>
  <si>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</si>
  <si>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</si>
  <si>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</si>
  <si>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</si>
  <si>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</si>
  <si>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</si>
  <si>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</si>
  <si>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</si>
  <si>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</si>
  <si>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</si>
  <si>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</si>
  <si>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</si>
  <si>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</si>
  <si>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</si>
  <si>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</si>
  <si>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</si>
  <si>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</si>
  <si>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</si>
  <si>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</si>
  <si>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</si>
  <si>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</si>
  <si>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</si>
  <si>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</si>
  <si>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</si>
  <si>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</si>
  <si>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</si>
  <si>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</si>
  <si>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</si>
  <si>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</si>
  <si>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</si>
  <si>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</si>
  <si>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</si>
  <si>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</si>
  <si>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</si>
  <si>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</si>
  <si>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</si>
  <si>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</si>
  <si>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</si>
  <si>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</si>
  <si>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</si>
  <si>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</si>
  <si>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</si>
  <si>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</si>
  <si>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</si>
  <si>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</si>
  <si>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</si>
  <si>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</si>
  <si>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</si>
  <si>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</si>
  <si>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</si>
  <si>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</si>
  <si>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</si>
  <si>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</si>
  <si>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</si>
  <si>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</si>
  <si>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</si>
  <si>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</si>
  <si>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</si>
  <si>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</si>
  <si>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</si>
  <si>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</si>
  <si>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</si>
  <si>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</si>
  <si>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</si>
  <si>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</si>
  <si>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</si>
  <si>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</si>
  <si>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</si>
  <si>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</si>
  <si>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</si>
  <si>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</si>
  <si>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</si>
  <si>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</si>
  <si>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</si>
  <si>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</si>
  <si>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</si>
  <si>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</si>
  <si>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</si>
  <si>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</si>
  <si>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</si>
  <si>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</si>
  <si>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</si>
  <si>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</si>
  <si>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</si>
  <si>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</si>
  <si>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</si>
  <si>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</si>
  <si>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</si>
  <si>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</si>
  <si>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</si>
  <si>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</si>
  <si>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</si>
  <si>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</si>
  <si>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</si>
  <si>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</si>
  <si>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</si>
  <si>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</si>
  <si>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</si>
  <si>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</si>
  <si>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</si>
  <si>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</si>
  <si>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</si>
  <si>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</si>
  <si>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</si>
  <si>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</si>
  <si>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</si>
  <si>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</si>
  <si>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</si>
  <si>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</si>
  <si>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</si>
  <si>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</si>
  <si>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</si>
  <si>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</si>
  <si>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</si>
  <si>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</si>
  <si>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</si>
  <si>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</si>
  <si>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</si>
  <si>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</si>
  <si>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</si>
  <si>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</si>
  <si>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</si>
  <si>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</si>
  <si>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</si>
  <si>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</si>
  <si>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</si>
  <si>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</si>
  <si>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</si>
  <si>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</si>
  <si>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</si>
  <si>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</si>
  <si>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</si>
  <si>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</si>
  <si>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</si>
  <si>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</si>
  <si>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</si>
  <si>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</si>
  <si>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</si>
  <si>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</si>
  <si>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</si>
  <si>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</si>
  <si>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</si>
  <si>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</si>
  <si>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</si>
  <si>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</si>
  <si>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</si>
  <si>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</si>
  <si>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</si>
  <si>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</si>
  <si>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</si>
  <si>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</si>
  <si>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</si>
  <si>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</si>
  <si>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</si>
  <si>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</si>
  <si>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</si>
  <si>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</si>
  <si>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</si>
  <si>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</si>
  <si>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</si>
  <si>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</si>
  <si>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</si>
  <si>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</si>
  <si>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</si>
  <si>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</si>
  <si>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</si>
  <si>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</si>
  <si>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</si>
  <si>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</si>
  <si>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</si>
  <si>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</si>
  <si>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</si>
  <si>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</si>
  <si>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</si>
  <si>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</si>
  <si>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</si>
  <si>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</si>
  <si>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</si>
  <si>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</si>
  <si>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</si>
  <si>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</si>
  <si>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</si>
  <si>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</si>
  <si>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</si>
  <si>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</si>
  <si>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</si>
  <si>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</si>
  <si>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</si>
  <si>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</si>
  <si>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</si>
  <si>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</si>
  <si>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</si>
  <si>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</si>
  <si>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</si>
  <si>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</si>
  <si>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</si>
  <si>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</si>
  <si>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</si>
  <si>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</si>
  <si>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</si>
  <si>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</si>
  <si>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</si>
  <si>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</si>
  <si>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</si>
  <si>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</si>
  <si>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</si>
  <si>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</si>
  <si>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</si>
  <si>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</si>
  <si>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</si>
  <si>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</si>
  <si>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</si>
  <si>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</si>
  <si>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</si>
  <si>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</si>
  <si>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GIMNAZIJA DUBROVNIK</t>
  </si>
  <si>
    <t>FRANA SUPILA 3</t>
  </si>
  <si>
    <t>MARIJA LUČIĆ</t>
  </si>
  <si>
    <t>020432569</t>
  </si>
  <si>
    <t>racunovodstvo@gimnazija-dubrovnik.hr</t>
  </si>
  <si>
    <t>gimnazija-dubrovnik@du.t-com.hr</t>
  </si>
  <si>
    <t>KATARINA TOLJA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</si>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</sst>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8572392</v>
      </c>
      <c r="D2" s="63">
        <f>PRRAS!E12</f>
        <v>9173129</v>
      </c>
      <c r="E2" s="63"/>
      <c r="F2" s="63"/>
      <c r="G2" s="64">
        <f t="shared" ref="G2:G65" si="0">(B2/1000)*(C2*1+D2*2)</f>
        <v>26918.65</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18651</v>
      </c>
      <c r="L10" s="50">
        <f>INT(VALUE(RefStr!B6))</f>
        <v>18651</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00385247</v>
      </c>
      <c r="L11" s="50">
        <f>INT(VALUE(RefStr!B8))</f>
        <v>385247</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GIMNAZIJA DUBROVNIK</v>
      </c>
      <c r="L12" s="50">
        <f>LEN(Skriveni!K12)</f>
        <v>19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20000</v>
      </c>
      <c r="L13" s="50">
        <f>INT(VALUE(RefStr!B12))</f>
        <v>20000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DUBROVNIK</v>
      </c>
      <c r="L14" s="50">
        <f>LEN(Skriveni!K14)</f>
        <v>9</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FRANA SUPILA 3</v>
      </c>
      <c r="L15" s="50">
        <f>LEN(Skriveni!K15)</f>
        <v>14</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8531</v>
      </c>
      <c r="L17" s="50">
        <f>INT(VALUE(RefStr!B18))</f>
        <v>8531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098</v>
      </c>
      <c r="L19" s="50">
        <f>INT(VALUE(RefStr!B22))</f>
        <v>98</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19</v>
      </c>
      <c r="L20" s="50">
        <f>IF(ISERROR(RefStr!H2),0,INT(VALUE(RefStr!H2)))</f>
        <v>19</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58098568917</v>
      </c>
      <c r="L21" s="50">
        <f>INT(VALUE(RefStr!K14))</f>
        <v>58098568917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MARIJA LUČIĆ</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020432569</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020432569</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racunovodstvo@gimnazija-dubrovnik.hr</v>
      </c>
      <c r="L25" s="50">
        <f>LEN(RefStr!H29)</f>
        <v>36</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gimnazija-dubrovnik@du.t-com.hr</v>
      </c>
      <c r="L26" s="50">
        <f>LEN(RefStr!H31)</f>
        <v>31</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KATARINA TOLJA</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191.170.089,52</v>
      </c>
      <c r="L28" s="50">
        <f>SUM(G2:G1561)</f>
        <v>191170089.51699987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111560422.38399999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66009755.656000011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12713746.689000001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3.4400000000000004</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886161.348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7418510</v>
      </c>
      <c r="D46" s="58">
        <f>PRRAS!E56</f>
        <v>7843273</v>
      </c>
      <c r="E46" s="58">
        <v>0</v>
      </c>
      <c r="F46" s="58">
        <v>0</v>
      </c>
      <c r="G46" s="59">
        <f t="shared" si="0"/>
        <v>1039727.52</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7418510</v>
      </c>
      <c r="D64" s="58">
        <f>PRRAS!E74</f>
        <v>7826842</v>
      </c>
      <c r="E64" s="58">
        <v>0</v>
      </c>
      <c r="F64" s="58">
        <v>0</v>
      </c>
      <c r="G64" s="59">
        <f t="shared" si="0"/>
        <v>1453548.2220000001</v>
      </c>
      <c r="H64" s="59">
        <f t="shared" si="1"/>
        <v>0</v>
      </c>
      <c r="I64" s="60">
        <v>0</v>
      </c>
    </row>
    <row r="65" spans="1:9" x14ac:dyDescent="0.2">
      <c r="A65" s="57">
        <v>151</v>
      </c>
      <c r="B65" s="58">
        <f>PRRAS!C75</f>
        <v>64</v>
      </c>
      <c r="C65" s="58">
        <f>PRRAS!D75</f>
        <v>7418510</v>
      </c>
      <c r="D65" s="58">
        <f>PRRAS!E75</f>
        <v>7796842</v>
      </c>
      <c r="E65" s="58">
        <v>0</v>
      </c>
      <c r="F65" s="58">
        <v>0</v>
      </c>
      <c r="G65" s="59">
        <f t="shared" si="0"/>
        <v>1472780.416</v>
      </c>
      <c r="H65" s="59">
        <f t="shared" si="1"/>
        <v>0</v>
      </c>
      <c r="I65" s="60">
        <v>0</v>
      </c>
    </row>
    <row r="66" spans="1:9" x14ac:dyDescent="0.2">
      <c r="A66" s="57">
        <v>151</v>
      </c>
      <c r="B66" s="58">
        <f>PRRAS!C76</f>
        <v>65</v>
      </c>
      <c r="C66" s="58">
        <f>PRRAS!D76</f>
        <v>0</v>
      </c>
      <c r="D66" s="58">
        <f>PRRAS!E76</f>
        <v>30000</v>
      </c>
      <c r="E66" s="58">
        <v>0</v>
      </c>
      <c r="F66" s="58">
        <v>0</v>
      </c>
      <c r="G66" s="59">
        <f t="shared" ref="G66:G129" si="2">(B66/1000)*(C66*1+D66*2)</f>
        <v>3900</v>
      </c>
      <c r="H66" s="59">
        <f t="shared" ref="H66:H129" si="3">ABS(C66-ROUND(C66,0))+ABS(D66-ROUND(D66,0))</f>
        <v>0</v>
      </c>
      <c r="I66" s="60">
        <v>0</v>
      </c>
    </row>
    <row r="67" spans="1:9" x14ac:dyDescent="0.2">
      <c r="A67" s="57">
        <v>151</v>
      </c>
      <c r="B67" s="58">
        <f>PRRAS!C77</f>
        <v>66</v>
      </c>
      <c r="C67" s="58">
        <f>PRRAS!D77</f>
        <v>0</v>
      </c>
      <c r="D67" s="58">
        <f>PRRAS!E77</f>
        <v>16431</v>
      </c>
      <c r="E67" s="58">
        <v>0</v>
      </c>
      <c r="F67" s="58">
        <v>0</v>
      </c>
      <c r="G67" s="59">
        <f t="shared" si="2"/>
        <v>2168.8920000000003</v>
      </c>
      <c r="H67" s="59">
        <f t="shared" si="3"/>
        <v>0</v>
      </c>
      <c r="I67" s="60">
        <v>0</v>
      </c>
    </row>
    <row r="68" spans="1:9" x14ac:dyDescent="0.2">
      <c r="A68" s="57">
        <v>151</v>
      </c>
      <c r="B68" s="58">
        <f>PRRAS!C78</f>
        <v>67</v>
      </c>
      <c r="C68" s="58">
        <f>PRRAS!D78</f>
        <v>0</v>
      </c>
      <c r="D68" s="58">
        <f>PRRAS!E78</f>
        <v>16431</v>
      </c>
      <c r="E68" s="58">
        <v>0</v>
      </c>
      <c r="F68" s="58">
        <v>0</v>
      </c>
      <c r="G68" s="59">
        <f t="shared" si="2"/>
        <v>2201.7539999999999</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104</v>
      </c>
      <c r="D75" s="58">
        <f>PRRAS!E85</f>
        <v>45</v>
      </c>
      <c r="E75" s="58">
        <v>0</v>
      </c>
      <c r="F75" s="58">
        <v>0</v>
      </c>
      <c r="G75" s="59">
        <f t="shared" si="2"/>
        <v>14.356</v>
      </c>
      <c r="H75" s="59">
        <f t="shared" si="3"/>
        <v>0</v>
      </c>
      <c r="I75" s="60">
        <v>0</v>
      </c>
    </row>
    <row r="76" spans="1:9" x14ac:dyDescent="0.2">
      <c r="A76" s="57">
        <v>151</v>
      </c>
      <c r="B76" s="58">
        <f>PRRAS!C86</f>
        <v>75</v>
      </c>
      <c r="C76" s="58">
        <f>PRRAS!D86</f>
        <v>104</v>
      </c>
      <c r="D76" s="58">
        <f>PRRAS!E86</f>
        <v>45</v>
      </c>
      <c r="E76" s="58">
        <v>0</v>
      </c>
      <c r="F76" s="58">
        <v>0</v>
      </c>
      <c r="G76" s="59">
        <f t="shared" si="2"/>
        <v>14.549999999999999</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104</v>
      </c>
      <c r="D78" s="58">
        <f>PRRAS!E88</f>
        <v>45</v>
      </c>
      <c r="E78" s="58">
        <v>0</v>
      </c>
      <c r="F78" s="58">
        <v>0</v>
      </c>
      <c r="G78" s="59">
        <f t="shared" si="2"/>
        <v>14.938000000000001</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10900</v>
      </c>
      <c r="D106" s="58">
        <f>PRRAS!E116</f>
        <v>137595</v>
      </c>
      <c r="E106" s="58">
        <v>0</v>
      </c>
      <c r="F106" s="58">
        <v>0</v>
      </c>
      <c r="G106" s="59">
        <f t="shared" si="2"/>
        <v>30039.449999999997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10900</v>
      </c>
      <c r="D112" s="58">
        <f>PRRAS!E122</f>
        <v>137595</v>
      </c>
      <c r="E112" s="58">
        <v>0</v>
      </c>
      <c r="F112" s="58">
        <v>0</v>
      </c>
      <c r="G112" s="59">
        <f t="shared" si="2"/>
        <v>31755.99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10900</v>
      </c>
      <c r="D117" s="58">
        <f>PRRAS!E127</f>
        <v>137595</v>
      </c>
      <c r="E117" s="58">
        <v>0</v>
      </c>
      <c r="F117" s="58">
        <v>0</v>
      </c>
      <c r="G117" s="59">
        <f t="shared" si="2"/>
        <v>33186.44</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73953</v>
      </c>
      <c r="D124" s="58">
        <f>PRRAS!E134</f>
        <v>217705</v>
      </c>
      <c r="E124" s="58">
        <v>0</v>
      </c>
      <c r="F124" s="58">
        <v>0</v>
      </c>
      <c r="G124" s="59">
        <f t="shared" si="2"/>
        <v>62651.648999999998</v>
      </c>
      <c r="H124" s="59">
        <f t="shared" si="3"/>
        <v>0</v>
      </c>
      <c r="I124" s="60">
        <v>0</v>
      </c>
    </row>
    <row r="125" spans="1:9" x14ac:dyDescent="0.2">
      <c r="A125" s="57">
        <v>151</v>
      </c>
      <c r="B125" s="58">
        <f>PRRAS!C135</f>
        <v>124</v>
      </c>
      <c r="C125" s="58">
        <f>PRRAS!D135</f>
        <v>5500</v>
      </c>
      <c r="D125" s="58">
        <f>PRRAS!E135</f>
        <v>5200</v>
      </c>
      <c r="E125" s="58">
        <v>0</v>
      </c>
      <c r="F125" s="58">
        <v>0</v>
      </c>
      <c r="G125" s="59">
        <f t="shared" si="2"/>
        <v>1971.6</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5500</v>
      </c>
      <c r="D127" s="58">
        <f>PRRAS!E137</f>
        <v>5200</v>
      </c>
      <c r="E127" s="58">
        <v>0</v>
      </c>
      <c r="F127" s="58">
        <v>0</v>
      </c>
      <c r="G127" s="59">
        <f t="shared" si="2"/>
        <v>2003.4</v>
      </c>
      <c r="H127" s="59">
        <f t="shared" si="3"/>
        <v>0</v>
      </c>
      <c r="I127" s="60">
        <v>0</v>
      </c>
    </row>
    <row r="128" spans="1:9" x14ac:dyDescent="0.2">
      <c r="A128" s="57">
        <v>151</v>
      </c>
      <c r="B128" s="58">
        <f>PRRAS!C138</f>
        <v>127</v>
      </c>
      <c r="C128" s="58">
        <f>PRRAS!D138</f>
        <v>68453</v>
      </c>
      <c r="D128" s="58">
        <f>PRRAS!E138</f>
        <v>212505</v>
      </c>
      <c r="E128" s="58">
        <v>0</v>
      </c>
      <c r="F128" s="58">
        <v>0</v>
      </c>
      <c r="G128" s="59">
        <f t="shared" si="2"/>
        <v>62669.800999999999</v>
      </c>
      <c r="H128" s="59">
        <f t="shared" si="3"/>
        <v>0</v>
      </c>
      <c r="I128" s="60">
        <v>0</v>
      </c>
    </row>
    <row r="129" spans="1:9" x14ac:dyDescent="0.2">
      <c r="A129" s="57">
        <v>151</v>
      </c>
      <c r="B129" s="58">
        <f>PRRAS!C139</f>
        <v>128</v>
      </c>
      <c r="C129" s="58">
        <f>PRRAS!D139</f>
        <v>68453</v>
      </c>
      <c r="D129" s="58">
        <f>PRRAS!E139</f>
        <v>167917</v>
      </c>
      <c r="E129" s="58">
        <v>0</v>
      </c>
      <c r="F129" s="58">
        <v>0</v>
      </c>
      <c r="G129" s="59">
        <f t="shared" si="2"/>
        <v>51748.736000000004</v>
      </c>
      <c r="H129" s="59">
        <f t="shared" si="3"/>
        <v>0</v>
      </c>
      <c r="I129" s="60">
        <v>0</v>
      </c>
    </row>
    <row r="130" spans="1:9" x14ac:dyDescent="0.2">
      <c r="A130" s="57">
        <v>151</v>
      </c>
      <c r="B130" s="58">
        <f>PRRAS!C140</f>
        <v>129</v>
      </c>
      <c r="C130" s="58">
        <f>PRRAS!D140</f>
        <v>0</v>
      </c>
      <c r="D130" s="58">
        <f>PRRAS!E140</f>
        <v>44588</v>
      </c>
      <c r="E130" s="58">
        <v>0</v>
      </c>
      <c r="F130" s="58">
        <v>0</v>
      </c>
      <c r="G130" s="59">
        <f t="shared" ref="G130:G193" si="4">(B130/1000)*(C130*1+D130*2)</f>
        <v>11503.704</v>
      </c>
      <c r="H130" s="59">
        <f t="shared" ref="H130:H193" si="5">ABS(C130-ROUND(C130,0))+ABS(D130-ROUND(D130,0))</f>
        <v>0</v>
      </c>
      <c r="I130" s="60">
        <v>0</v>
      </c>
    </row>
    <row r="131" spans="1:9" x14ac:dyDescent="0.2">
      <c r="A131" s="57">
        <v>151</v>
      </c>
      <c r="B131" s="58">
        <f>PRRAS!C141</f>
        <v>130</v>
      </c>
      <c r="C131" s="58">
        <f>PRRAS!D141</f>
        <v>1068925</v>
      </c>
      <c r="D131" s="58">
        <f>PRRAS!E141</f>
        <v>974511</v>
      </c>
      <c r="E131" s="58">
        <v>0</v>
      </c>
      <c r="F131" s="58">
        <v>0</v>
      </c>
      <c r="G131" s="59">
        <f t="shared" si="4"/>
        <v>392333.11</v>
      </c>
      <c r="H131" s="59">
        <f t="shared" si="5"/>
        <v>0</v>
      </c>
      <c r="I131" s="60">
        <v>0</v>
      </c>
    </row>
    <row r="132" spans="1:9" x14ac:dyDescent="0.2">
      <c r="A132" s="57">
        <v>151</v>
      </c>
      <c r="B132" s="58">
        <f>PRRAS!C142</f>
        <v>131</v>
      </c>
      <c r="C132" s="58">
        <f>PRRAS!D142</f>
        <v>1068925</v>
      </c>
      <c r="D132" s="58">
        <f>PRRAS!E142</f>
        <v>974511</v>
      </c>
      <c r="E132" s="58">
        <v>0</v>
      </c>
      <c r="F132" s="58">
        <v>0</v>
      </c>
      <c r="G132" s="59">
        <f t="shared" si="4"/>
        <v>395351.05700000003</v>
      </c>
      <c r="H132" s="59">
        <f t="shared" si="5"/>
        <v>0</v>
      </c>
      <c r="I132" s="60">
        <v>0</v>
      </c>
    </row>
    <row r="133" spans="1:9" x14ac:dyDescent="0.2">
      <c r="A133" s="57">
        <v>151</v>
      </c>
      <c r="B133" s="58">
        <f>PRRAS!C143</f>
        <v>132</v>
      </c>
      <c r="C133" s="58">
        <f>PRRAS!D143</f>
        <v>1068925</v>
      </c>
      <c r="D133" s="58">
        <f>PRRAS!E143</f>
        <v>974511</v>
      </c>
      <c r="E133" s="58">
        <v>0</v>
      </c>
      <c r="F133" s="58">
        <v>0</v>
      </c>
      <c r="G133" s="59">
        <f t="shared" si="4"/>
        <v>398369.00400000002</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8731054</v>
      </c>
      <c r="D149" s="58">
        <f>PRRAS!E159</f>
        <v>8890533</v>
      </c>
      <c r="E149" s="58">
        <v>0</v>
      </c>
      <c r="F149" s="58">
        <v>0</v>
      </c>
      <c r="G149" s="59">
        <f t="shared" si="4"/>
        <v>3923793.76</v>
      </c>
      <c r="H149" s="59">
        <f t="shared" si="5"/>
        <v>0</v>
      </c>
      <c r="I149" s="60">
        <v>0</v>
      </c>
    </row>
    <row r="150" spans="1:9" x14ac:dyDescent="0.2">
      <c r="A150" s="57">
        <v>151</v>
      </c>
      <c r="B150" s="58">
        <f>PRRAS!C160</f>
        <v>149</v>
      </c>
      <c r="C150" s="58">
        <f>PRRAS!D160</f>
        <v>7192473</v>
      </c>
      <c r="D150" s="58">
        <f>PRRAS!E160</f>
        <v>7294496</v>
      </c>
      <c r="E150" s="58">
        <v>0</v>
      </c>
      <c r="F150" s="58">
        <v>0</v>
      </c>
      <c r="G150" s="59">
        <f t="shared" si="4"/>
        <v>3245438.2849999997</v>
      </c>
      <c r="H150" s="59">
        <f t="shared" si="5"/>
        <v>0</v>
      </c>
      <c r="I150" s="60">
        <v>0</v>
      </c>
    </row>
    <row r="151" spans="1:9" x14ac:dyDescent="0.2">
      <c r="A151" s="57">
        <v>151</v>
      </c>
      <c r="B151" s="58">
        <f>PRRAS!C161</f>
        <v>150</v>
      </c>
      <c r="C151" s="58">
        <f>PRRAS!D161</f>
        <v>5910528</v>
      </c>
      <c r="D151" s="58">
        <f>PRRAS!E161</f>
        <v>6017327</v>
      </c>
      <c r="E151" s="58">
        <v>0</v>
      </c>
      <c r="F151" s="58">
        <v>0</v>
      </c>
      <c r="G151" s="59">
        <f t="shared" si="4"/>
        <v>2691777.3</v>
      </c>
      <c r="H151" s="59">
        <f t="shared" si="5"/>
        <v>0</v>
      </c>
      <c r="I151" s="60">
        <v>0</v>
      </c>
    </row>
    <row r="152" spans="1:9" x14ac:dyDescent="0.2">
      <c r="A152" s="57">
        <v>151</v>
      </c>
      <c r="B152" s="58">
        <f>PRRAS!C162</f>
        <v>151</v>
      </c>
      <c r="C152" s="58">
        <f>PRRAS!D162</f>
        <v>5566979</v>
      </c>
      <c r="D152" s="58">
        <f>PRRAS!E162</f>
        <v>5725289</v>
      </c>
      <c r="E152" s="58">
        <v>0</v>
      </c>
      <c r="F152" s="58">
        <v>0</v>
      </c>
      <c r="G152" s="59">
        <f t="shared" si="4"/>
        <v>2569651.1069999998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183164</v>
      </c>
      <c r="D154" s="58">
        <f>PRRAS!E164</f>
        <v>135952</v>
      </c>
      <c r="E154" s="58">
        <v>0</v>
      </c>
      <c r="F154" s="58">
        <v>0</v>
      </c>
      <c r="G154" s="59">
        <f t="shared" si="4"/>
        <v>69625.403999999995</v>
      </c>
      <c r="H154" s="59">
        <f t="shared" si="5"/>
        <v>0</v>
      </c>
      <c r="I154" s="60">
        <v>0</v>
      </c>
    </row>
    <row r="155" spans="1:9" x14ac:dyDescent="0.2">
      <c r="A155" s="57">
        <v>151</v>
      </c>
      <c r="B155" s="58">
        <f>PRRAS!C165</f>
        <v>154</v>
      </c>
      <c r="C155" s="58">
        <f>PRRAS!D165</f>
        <v>160385</v>
      </c>
      <c r="D155" s="58">
        <f>PRRAS!E165</f>
        <v>156086</v>
      </c>
      <c r="E155" s="58">
        <v>0</v>
      </c>
      <c r="F155" s="58">
        <v>0</v>
      </c>
      <c r="G155" s="59">
        <f t="shared" si="4"/>
        <v>72773.778000000006</v>
      </c>
      <c r="H155" s="59">
        <f t="shared" si="5"/>
        <v>0</v>
      </c>
      <c r="I155" s="60">
        <v>0</v>
      </c>
    </row>
    <row r="156" spans="1:9" x14ac:dyDescent="0.2">
      <c r="A156" s="57">
        <v>151</v>
      </c>
      <c r="B156" s="58">
        <f>PRRAS!C166</f>
        <v>155</v>
      </c>
      <c r="C156" s="58">
        <f>PRRAS!D166</f>
        <v>265893</v>
      </c>
      <c r="D156" s="58">
        <f>PRRAS!E166</f>
        <v>242240</v>
      </c>
      <c r="E156" s="58">
        <v>0</v>
      </c>
      <c r="F156" s="58">
        <v>0</v>
      </c>
      <c r="G156" s="59">
        <f t="shared" si="4"/>
        <v>116307.815</v>
      </c>
      <c r="H156" s="59">
        <f t="shared" si="5"/>
        <v>0</v>
      </c>
      <c r="I156" s="60">
        <v>0</v>
      </c>
    </row>
    <row r="157" spans="1:9" x14ac:dyDescent="0.2">
      <c r="A157" s="57">
        <v>151</v>
      </c>
      <c r="B157" s="58">
        <f>PRRAS!C167</f>
        <v>156</v>
      </c>
      <c r="C157" s="58">
        <f>PRRAS!D167</f>
        <v>1016052</v>
      </c>
      <c r="D157" s="58">
        <f>PRRAS!E167</f>
        <v>1034929</v>
      </c>
      <c r="E157" s="58">
        <v>0</v>
      </c>
      <c r="F157" s="58">
        <v>0</v>
      </c>
      <c r="G157" s="59">
        <f t="shared" si="4"/>
        <v>481401.96</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915628</v>
      </c>
      <c r="D159" s="58">
        <f>PRRAS!E169</f>
        <v>932640</v>
      </c>
      <c r="E159" s="58">
        <v>0</v>
      </c>
      <c r="F159" s="58">
        <v>0</v>
      </c>
      <c r="G159" s="59">
        <f t="shared" si="4"/>
        <v>439383.46399999998</v>
      </c>
      <c r="H159" s="59">
        <f t="shared" si="5"/>
        <v>0</v>
      </c>
      <c r="I159" s="60">
        <v>0</v>
      </c>
    </row>
    <row r="160" spans="1:9" x14ac:dyDescent="0.2">
      <c r="A160" s="57">
        <v>151</v>
      </c>
      <c r="B160" s="58">
        <f>PRRAS!C170</f>
        <v>159</v>
      </c>
      <c r="C160" s="58">
        <f>PRRAS!D170</f>
        <v>100424</v>
      </c>
      <c r="D160" s="58">
        <f>PRRAS!E170</f>
        <v>102289</v>
      </c>
      <c r="E160" s="58">
        <v>0</v>
      </c>
      <c r="F160" s="58">
        <v>0</v>
      </c>
      <c r="G160" s="59">
        <f t="shared" si="4"/>
        <v>48495.317999999999</v>
      </c>
      <c r="H160" s="59">
        <f t="shared" si="5"/>
        <v>0</v>
      </c>
      <c r="I160" s="60">
        <v>0</v>
      </c>
    </row>
    <row r="161" spans="1:9" x14ac:dyDescent="0.2">
      <c r="A161" s="57">
        <v>151</v>
      </c>
      <c r="B161" s="58">
        <f>PRRAS!C171</f>
        <v>160</v>
      </c>
      <c r="C161" s="58">
        <f>PRRAS!D171</f>
        <v>1528828</v>
      </c>
      <c r="D161" s="58">
        <f>PRRAS!E171</f>
        <v>1588919</v>
      </c>
      <c r="E161" s="58">
        <v>0</v>
      </c>
      <c r="F161" s="58">
        <v>0</v>
      </c>
      <c r="G161" s="59">
        <f t="shared" si="4"/>
        <v>753066.56</v>
      </c>
      <c r="H161" s="59">
        <f t="shared" si="5"/>
        <v>0</v>
      </c>
      <c r="I161" s="60">
        <v>0</v>
      </c>
    </row>
    <row r="162" spans="1:9" x14ac:dyDescent="0.2">
      <c r="A162" s="57">
        <v>151</v>
      </c>
      <c r="B162" s="58">
        <f>PRRAS!C172</f>
        <v>161</v>
      </c>
      <c r="C162" s="58">
        <f>PRRAS!D172</f>
        <v>318510</v>
      </c>
      <c r="D162" s="58">
        <f>PRRAS!E172</f>
        <v>354486</v>
      </c>
      <c r="E162" s="58">
        <v>0</v>
      </c>
      <c r="F162" s="58">
        <v>0</v>
      </c>
      <c r="G162" s="59">
        <f t="shared" si="4"/>
        <v>165424.60200000001</v>
      </c>
      <c r="H162" s="59">
        <f t="shared" si="5"/>
        <v>0</v>
      </c>
      <c r="I162" s="60">
        <v>0</v>
      </c>
    </row>
    <row r="163" spans="1:9" x14ac:dyDescent="0.2">
      <c r="A163" s="57">
        <v>151</v>
      </c>
      <c r="B163" s="58">
        <f>PRRAS!C173</f>
        <v>162</v>
      </c>
      <c r="C163" s="58">
        <f>PRRAS!D173</f>
        <v>150469</v>
      </c>
      <c r="D163" s="58">
        <f>PRRAS!E173</f>
        <v>177447</v>
      </c>
      <c r="E163" s="58">
        <v>0</v>
      </c>
      <c r="F163" s="58">
        <v>0</v>
      </c>
      <c r="G163" s="59">
        <f t="shared" si="4"/>
        <v>81868.805999999997</v>
      </c>
      <c r="H163" s="59">
        <f t="shared" si="5"/>
        <v>0</v>
      </c>
      <c r="I163" s="60">
        <v>0</v>
      </c>
    </row>
    <row r="164" spans="1:9" x14ac:dyDescent="0.2">
      <c r="A164" s="57">
        <v>151</v>
      </c>
      <c r="B164" s="58">
        <f>PRRAS!C174</f>
        <v>163</v>
      </c>
      <c r="C164" s="58">
        <f>PRRAS!D174</f>
        <v>153021</v>
      </c>
      <c r="D164" s="58">
        <f>PRRAS!E174</f>
        <v>160409</v>
      </c>
      <c r="E164" s="58">
        <v>0</v>
      </c>
      <c r="F164" s="58">
        <v>0</v>
      </c>
      <c r="G164" s="59">
        <f t="shared" si="4"/>
        <v>77235.756999999998</v>
      </c>
      <c r="H164" s="59">
        <f t="shared" si="5"/>
        <v>0</v>
      </c>
      <c r="I164" s="60">
        <v>0</v>
      </c>
    </row>
    <row r="165" spans="1:9" x14ac:dyDescent="0.2">
      <c r="A165" s="57">
        <v>151</v>
      </c>
      <c r="B165" s="58">
        <f>PRRAS!C175</f>
        <v>164</v>
      </c>
      <c r="C165" s="58">
        <f>PRRAS!D175</f>
        <v>9666</v>
      </c>
      <c r="D165" s="58">
        <f>PRRAS!E175</f>
        <v>10442</v>
      </c>
      <c r="E165" s="58">
        <v>0</v>
      </c>
      <c r="F165" s="58">
        <v>0</v>
      </c>
      <c r="G165" s="59">
        <f t="shared" si="4"/>
        <v>5010.2</v>
      </c>
      <c r="H165" s="59">
        <f t="shared" si="5"/>
        <v>0</v>
      </c>
      <c r="I165" s="60">
        <v>0</v>
      </c>
    </row>
    <row r="166" spans="1:9" x14ac:dyDescent="0.2">
      <c r="A166" s="57">
        <v>151</v>
      </c>
      <c r="B166" s="58">
        <f>PRRAS!C176</f>
        <v>165</v>
      </c>
      <c r="C166" s="58">
        <f>PRRAS!D176</f>
        <v>5354</v>
      </c>
      <c r="D166" s="58">
        <f>PRRAS!E176</f>
        <v>6188</v>
      </c>
      <c r="E166" s="58">
        <v>0</v>
      </c>
      <c r="F166" s="58">
        <v>0</v>
      </c>
      <c r="G166" s="59">
        <f t="shared" si="4"/>
        <v>2925.4500000000003</v>
      </c>
      <c r="H166" s="59">
        <f t="shared" si="5"/>
        <v>0</v>
      </c>
      <c r="I166" s="60">
        <v>0</v>
      </c>
    </row>
    <row r="167" spans="1:9" x14ac:dyDescent="0.2">
      <c r="A167" s="57">
        <v>151</v>
      </c>
      <c r="B167" s="58">
        <f>PRRAS!C177</f>
        <v>166</v>
      </c>
      <c r="C167" s="58">
        <f>PRRAS!D177</f>
        <v>199352</v>
      </c>
      <c r="D167" s="58">
        <f>PRRAS!E177</f>
        <v>188627</v>
      </c>
      <c r="E167" s="58">
        <v>0</v>
      </c>
      <c r="F167" s="58">
        <v>0</v>
      </c>
      <c r="G167" s="59">
        <f t="shared" si="4"/>
        <v>95716.596000000005</v>
      </c>
      <c r="H167" s="59">
        <f t="shared" si="5"/>
        <v>0</v>
      </c>
      <c r="I167" s="60">
        <v>0</v>
      </c>
    </row>
    <row r="168" spans="1:9" x14ac:dyDescent="0.2">
      <c r="A168" s="57">
        <v>151</v>
      </c>
      <c r="B168" s="58">
        <f>PRRAS!C178</f>
        <v>167</v>
      </c>
      <c r="C168" s="58">
        <f>PRRAS!D178</f>
        <v>72356</v>
      </c>
      <c r="D168" s="58">
        <f>PRRAS!E178</f>
        <v>49996</v>
      </c>
      <c r="E168" s="58">
        <v>0</v>
      </c>
      <c r="F168" s="58">
        <v>0</v>
      </c>
      <c r="G168" s="59">
        <f t="shared" si="4"/>
        <v>28782.116000000002</v>
      </c>
      <c r="H168" s="59">
        <f t="shared" si="5"/>
        <v>0</v>
      </c>
      <c r="I168" s="60">
        <v>0</v>
      </c>
    </row>
    <row r="169" spans="1:9" x14ac:dyDescent="0.2">
      <c r="A169" s="57">
        <v>151</v>
      </c>
      <c r="B169" s="58">
        <f>PRRAS!C179</f>
        <v>168</v>
      </c>
      <c r="C169" s="58">
        <f>PRRAS!D179</f>
        <v>5888</v>
      </c>
      <c r="D169" s="58">
        <f>PRRAS!E179</f>
        <v>14651</v>
      </c>
      <c r="E169" s="58">
        <v>0</v>
      </c>
      <c r="F169" s="58">
        <v>0</v>
      </c>
      <c r="G169" s="59">
        <f t="shared" si="4"/>
        <v>5911.92</v>
      </c>
      <c r="H169" s="59">
        <f t="shared" si="5"/>
        <v>0</v>
      </c>
      <c r="I169" s="60">
        <v>0</v>
      </c>
    </row>
    <row r="170" spans="1:9" x14ac:dyDescent="0.2">
      <c r="A170" s="57">
        <v>151</v>
      </c>
      <c r="B170" s="58">
        <f>PRRAS!C180</f>
        <v>169</v>
      </c>
      <c r="C170" s="58">
        <f>PRRAS!D180</f>
        <v>83846</v>
      </c>
      <c r="D170" s="58">
        <f>PRRAS!E180</f>
        <v>94764</v>
      </c>
      <c r="E170" s="58">
        <v>0</v>
      </c>
      <c r="F170" s="58">
        <v>0</v>
      </c>
      <c r="G170" s="59">
        <f t="shared" si="4"/>
        <v>46200.206000000006</v>
      </c>
      <c r="H170" s="59">
        <f t="shared" si="5"/>
        <v>0</v>
      </c>
      <c r="I170" s="60">
        <v>0</v>
      </c>
    </row>
    <row r="171" spans="1:9" x14ac:dyDescent="0.2">
      <c r="A171" s="57">
        <v>151</v>
      </c>
      <c r="B171" s="58">
        <f>PRRAS!C181</f>
        <v>170</v>
      </c>
      <c r="C171" s="58">
        <f>PRRAS!D181</f>
        <v>23369</v>
      </c>
      <c r="D171" s="58">
        <f>PRRAS!E181</f>
        <v>26701</v>
      </c>
      <c r="E171" s="58">
        <v>0</v>
      </c>
      <c r="F171" s="58">
        <v>0</v>
      </c>
      <c r="G171" s="59">
        <f t="shared" si="4"/>
        <v>13051.070000000002</v>
      </c>
      <c r="H171" s="59">
        <f t="shared" si="5"/>
        <v>0</v>
      </c>
      <c r="I171" s="60">
        <v>0</v>
      </c>
    </row>
    <row r="172" spans="1:9" x14ac:dyDescent="0.2">
      <c r="A172" s="57">
        <v>151</v>
      </c>
      <c r="B172" s="58">
        <f>PRRAS!C182</f>
        <v>171</v>
      </c>
      <c r="C172" s="58">
        <f>PRRAS!D182</f>
        <v>13004</v>
      </c>
      <c r="D172" s="58">
        <f>PRRAS!E182</f>
        <v>2515</v>
      </c>
      <c r="E172" s="58">
        <v>0</v>
      </c>
      <c r="F172" s="58">
        <v>0</v>
      </c>
      <c r="G172" s="59">
        <f t="shared" si="4"/>
        <v>3083.8140000000003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889</v>
      </c>
      <c r="D174" s="58">
        <f>PRRAS!E184</f>
        <v>0</v>
      </c>
      <c r="E174" s="58">
        <v>0</v>
      </c>
      <c r="F174" s="58">
        <v>0</v>
      </c>
      <c r="G174" s="59">
        <f t="shared" si="4"/>
        <v>153.797</v>
      </c>
      <c r="H174" s="59">
        <f t="shared" si="5"/>
        <v>0</v>
      </c>
      <c r="I174" s="60">
        <v>0</v>
      </c>
    </row>
    <row r="175" spans="1:9" x14ac:dyDescent="0.2">
      <c r="A175" s="57">
        <v>151</v>
      </c>
      <c r="B175" s="58">
        <f>PRRAS!C185</f>
        <v>174</v>
      </c>
      <c r="C175" s="58">
        <f>PRRAS!D185</f>
        <v>800341</v>
      </c>
      <c r="D175" s="58">
        <f>PRRAS!E185</f>
        <v>665812</v>
      </c>
      <c r="E175" s="58">
        <v>0</v>
      </c>
      <c r="F175" s="58">
        <v>0</v>
      </c>
      <c r="G175" s="59">
        <f t="shared" si="4"/>
        <v>370961.91</v>
      </c>
      <c r="H175" s="59">
        <f t="shared" si="5"/>
        <v>0</v>
      </c>
      <c r="I175" s="60">
        <v>0</v>
      </c>
    </row>
    <row r="176" spans="1:9" x14ac:dyDescent="0.2">
      <c r="A176" s="57">
        <v>151</v>
      </c>
      <c r="B176" s="58">
        <f>PRRAS!C186</f>
        <v>175</v>
      </c>
      <c r="C176" s="58">
        <f>PRRAS!D186</f>
        <v>70886</v>
      </c>
      <c r="D176" s="58">
        <f>PRRAS!E186</f>
        <v>63349</v>
      </c>
      <c r="E176" s="58">
        <v>0</v>
      </c>
      <c r="F176" s="58">
        <v>0</v>
      </c>
      <c r="G176" s="59">
        <f t="shared" si="4"/>
        <v>34577.199999999997</v>
      </c>
      <c r="H176" s="59">
        <f t="shared" si="5"/>
        <v>0</v>
      </c>
      <c r="I176" s="60">
        <v>0</v>
      </c>
    </row>
    <row r="177" spans="1:9" x14ac:dyDescent="0.2">
      <c r="A177" s="57">
        <v>151</v>
      </c>
      <c r="B177" s="58">
        <f>PRRAS!C187</f>
        <v>176</v>
      </c>
      <c r="C177" s="58">
        <f>PRRAS!D187</f>
        <v>462971</v>
      </c>
      <c r="D177" s="58">
        <f>PRRAS!E187</f>
        <v>424841</v>
      </c>
      <c r="E177" s="58">
        <v>0</v>
      </c>
      <c r="F177" s="58">
        <v>0</v>
      </c>
      <c r="G177" s="59">
        <f t="shared" si="4"/>
        <v>231026.92799999999</v>
      </c>
      <c r="H177" s="59">
        <f t="shared" si="5"/>
        <v>0</v>
      </c>
      <c r="I177" s="60">
        <v>0</v>
      </c>
    </row>
    <row r="178" spans="1:9" x14ac:dyDescent="0.2">
      <c r="A178" s="57">
        <v>151</v>
      </c>
      <c r="B178" s="58">
        <f>PRRAS!C188</f>
        <v>177</v>
      </c>
      <c r="C178" s="58">
        <f>PRRAS!D188</f>
        <v>1920</v>
      </c>
      <c r="D178" s="58">
        <f>PRRAS!E188</f>
        <v>4770</v>
      </c>
      <c r="E178" s="58">
        <v>0</v>
      </c>
      <c r="F178" s="58">
        <v>0</v>
      </c>
      <c r="G178" s="59">
        <f t="shared" si="4"/>
        <v>2028.4199999999998</v>
      </c>
      <c r="H178" s="59">
        <f t="shared" si="5"/>
        <v>0</v>
      </c>
      <c r="I178" s="60">
        <v>0</v>
      </c>
    </row>
    <row r="179" spans="1:9" x14ac:dyDescent="0.2">
      <c r="A179" s="57">
        <v>151</v>
      </c>
      <c r="B179" s="58">
        <f>PRRAS!C189</f>
        <v>178</v>
      </c>
      <c r="C179" s="58">
        <f>PRRAS!D189</f>
        <v>45865</v>
      </c>
      <c r="D179" s="58">
        <f>PRRAS!E189</f>
        <v>67610</v>
      </c>
      <c r="E179" s="58">
        <v>0</v>
      </c>
      <c r="F179" s="58">
        <v>0</v>
      </c>
      <c r="G179" s="59">
        <f t="shared" si="4"/>
        <v>32233.129999999997</v>
      </c>
      <c r="H179" s="59">
        <f t="shared" si="5"/>
        <v>0</v>
      </c>
      <c r="I179" s="60">
        <v>0</v>
      </c>
    </row>
    <row r="180" spans="1:9" x14ac:dyDescent="0.2">
      <c r="A180" s="57">
        <v>151</v>
      </c>
      <c r="B180" s="58">
        <f>PRRAS!C190</f>
        <v>179</v>
      </c>
      <c r="C180" s="58">
        <f>PRRAS!D190</f>
        <v>3125</v>
      </c>
      <c r="D180" s="58">
        <f>PRRAS!E190</f>
        <v>0</v>
      </c>
      <c r="E180" s="58">
        <v>0</v>
      </c>
      <c r="F180" s="58">
        <v>0</v>
      </c>
      <c r="G180" s="59">
        <f t="shared" si="4"/>
        <v>559.375</v>
      </c>
      <c r="H180" s="59">
        <f t="shared" si="5"/>
        <v>0</v>
      </c>
      <c r="I180" s="60">
        <v>0</v>
      </c>
    </row>
    <row r="181" spans="1:9" x14ac:dyDescent="0.2">
      <c r="A181" s="57">
        <v>151</v>
      </c>
      <c r="B181" s="58">
        <f>PRRAS!C191</f>
        <v>180</v>
      </c>
      <c r="C181" s="58">
        <f>PRRAS!D191</f>
        <v>24480</v>
      </c>
      <c r="D181" s="58">
        <f>PRRAS!E191</f>
        <v>16000</v>
      </c>
      <c r="E181" s="58">
        <v>0</v>
      </c>
      <c r="F181" s="58">
        <v>0</v>
      </c>
      <c r="G181" s="59">
        <f t="shared" si="4"/>
        <v>10166.4</v>
      </c>
      <c r="H181" s="59">
        <f t="shared" si="5"/>
        <v>0</v>
      </c>
      <c r="I181" s="60">
        <v>0</v>
      </c>
    </row>
    <row r="182" spans="1:9" x14ac:dyDescent="0.2">
      <c r="A182" s="57">
        <v>151</v>
      </c>
      <c r="B182" s="58">
        <f>PRRAS!C192</f>
        <v>181</v>
      </c>
      <c r="C182" s="58">
        <f>PRRAS!D192</f>
        <v>32956</v>
      </c>
      <c r="D182" s="58">
        <f>PRRAS!E192</f>
        <v>3286</v>
      </c>
      <c r="E182" s="58">
        <v>0</v>
      </c>
      <c r="F182" s="58">
        <v>0</v>
      </c>
      <c r="G182" s="59">
        <f t="shared" si="4"/>
        <v>7154.5680000000002</v>
      </c>
      <c r="H182" s="59">
        <f t="shared" si="5"/>
        <v>0</v>
      </c>
      <c r="I182" s="60">
        <v>0</v>
      </c>
    </row>
    <row r="183" spans="1:9" x14ac:dyDescent="0.2">
      <c r="A183" s="57">
        <v>151</v>
      </c>
      <c r="B183" s="58">
        <f>PRRAS!C193</f>
        <v>182</v>
      </c>
      <c r="C183" s="58">
        <f>PRRAS!D193</f>
        <v>70858</v>
      </c>
      <c r="D183" s="58">
        <f>PRRAS!E193</f>
        <v>66793</v>
      </c>
      <c r="E183" s="58">
        <v>0</v>
      </c>
      <c r="F183" s="58">
        <v>0</v>
      </c>
      <c r="G183" s="59">
        <f t="shared" si="4"/>
        <v>37208.807999999997</v>
      </c>
      <c r="H183" s="59">
        <f t="shared" si="5"/>
        <v>0</v>
      </c>
      <c r="I183" s="60">
        <v>0</v>
      </c>
    </row>
    <row r="184" spans="1:9" x14ac:dyDescent="0.2">
      <c r="A184" s="57">
        <v>151</v>
      </c>
      <c r="B184" s="58">
        <f>PRRAS!C194</f>
        <v>183</v>
      </c>
      <c r="C184" s="58">
        <f>PRRAS!D194</f>
        <v>87280</v>
      </c>
      <c r="D184" s="58">
        <f>PRRAS!E194</f>
        <v>19163</v>
      </c>
      <c r="E184" s="58">
        <v>0</v>
      </c>
      <c r="F184" s="58">
        <v>0</v>
      </c>
      <c r="G184" s="59">
        <f t="shared" si="4"/>
        <v>22985.898000000001</v>
      </c>
      <c r="H184" s="59">
        <f t="shared" si="5"/>
        <v>0</v>
      </c>
      <c r="I184" s="60">
        <v>0</v>
      </c>
    </row>
    <row r="185" spans="1:9" x14ac:dyDescent="0.2">
      <c r="A185" s="57">
        <v>151</v>
      </c>
      <c r="B185" s="58">
        <f>PRRAS!C195</f>
        <v>184</v>
      </c>
      <c r="C185" s="58">
        <f>PRRAS!D195</f>
        <v>96083</v>
      </c>
      <c r="D185" s="58">
        <f>PRRAS!E195</f>
        <v>131713</v>
      </c>
      <c r="E185" s="58">
        <v>0</v>
      </c>
      <c r="F185" s="58">
        <v>0</v>
      </c>
      <c r="G185" s="59">
        <f t="shared" si="4"/>
        <v>66149.656000000003</v>
      </c>
      <c r="H185" s="59">
        <f t="shared" si="5"/>
        <v>0</v>
      </c>
      <c r="I185" s="60">
        <v>0</v>
      </c>
    </row>
    <row r="186" spans="1:9" x14ac:dyDescent="0.2">
      <c r="A186" s="57">
        <v>151</v>
      </c>
      <c r="B186" s="58">
        <f>PRRAS!C196</f>
        <v>185</v>
      </c>
      <c r="C186" s="58">
        <f>PRRAS!D196</f>
        <v>114542</v>
      </c>
      <c r="D186" s="58">
        <f>PRRAS!E196</f>
        <v>248281</v>
      </c>
      <c r="E186" s="58">
        <v>0</v>
      </c>
      <c r="F186" s="58">
        <v>0</v>
      </c>
      <c r="G186" s="59">
        <f t="shared" si="4"/>
        <v>113054.24</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6491</v>
      </c>
      <c r="D188" s="58">
        <f>PRRAS!E198</f>
        <v>0</v>
      </c>
      <c r="E188" s="58">
        <v>0</v>
      </c>
      <c r="F188" s="58">
        <v>0</v>
      </c>
      <c r="G188" s="59">
        <f t="shared" si="4"/>
        <v>1213.817</v>
      </c>
      <c r="H188" s="59">
        <f t="shared" si="5"/>
        <v>0</v>
      </c>
      <c r="I188" s="60">
        <v>0</v>
      </c>
    </row>
    <row r="189" spans="1:9" x14ac:dyDescent="0.2">
      <c r="A189" s="57">
        <v>151</v>
      </c>
      <c r="B189" s="58">
        <f>PRRAS!C199</f>
        <v>188</v>
      </c>
      <c r="C189" s="58">
        <f>PRRAS!D199</f>
        <v>29239</v>
      </c>
      <c r="D189" s="58">
        <f>PRRAS!E199</f>
        <v>27018</v>
      </c>
      <c r="E189" s="58">
        <v>0</v>
      </c>
      <c r="F189" s="58">
        <v>0</v>
      </c>
      <c r="G189" s="59">
        <f t="shared" si="4"/>
        <v>15655.7</v>
      </c>
      <c r="H189" s="59">
        <f t="shared" si="5"/>
        <v>0</v>
      </c>
      <c r="I189" s="60">
        <v>0</v>
      </c>
    </row>
    <row r="190" spans="1:9" x14ac:dyDescent="0.2">
      <c r="A190" s="57">
        <v>151</v>
      </c>
      <c r="B190" s="58">
        <f>PRRAS!C200</f>
        <v>189</v>
      </c>
      <c r="C190" s="58">
        <f>PRRAS!D200</f>
        <v>1250</v>
      </c>
      <c r="D190" s="58">
        <f>PRRAS!E200</f>
        <v>250</v>
      </c>
      <c r="E190" s="58">
        <v>0</v>
      </c>
      <c r="F190" s="58">
        <v>0</v>
      </c>
      <c r="G190" s="59">
        <f t="shared" si="4"/>
        <v>330.75</v>
      </c>
      <c r="H190" s="59">
        <f t="shared" si="5"/>
        <v>0</v>
      </c>
      <c r="I190" s="60">
        <v>0</v>
      </c>
    </row>
    <row r="191" spans="1:9" x14ac:dyDescent="0.2">
      <c r="A191" s="57">
        <v>151</v>
      </c>
      <c r="B191" s="58">
        <f>PRRAS!C201</f>
        <v>190</v>
      </c>
      <c r="C191" s="58">
        <f>PRRAS!D201</f>
        <v>23525</v>
      </c>
      <c r="D191" s="58">
        <f>PRRAS!E201</f>
        <v>24733</v>
      </c>
      <c r="E191" s="58">
        <v>0</v>
      </c>
      <c r="F191" s="58">
        <v>0</v>
      </c>
      <c r="G191" s="59">
        <f t="shared" si="4"/>
        <v>13868.29</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54037</v>
      </c>
      <c r="D193" s="58">
        <f>PRRAS!E203</f>
        <v>196280</v>
      </c>
      <c r="E193" s="58">
        <v>0</v>
      </c>
      <c r="F193" s="58">
        <v>0</v>
      </c>
      <c r="G193" s="59">
        <f t="shared" si="4"/>
        <v>85746.623999999996</v>
      </c>
      <c r="H193" s="59">
        <f t="shared" si="5"/>
        <v>0</v>
      </c>
      <c r="I193" s="60">
        <v>0</v>
      </c>
    </row>
    <row r="194" spans="1:9" x14ac:dyDescent="0.2">
      <c r="A194" s="57">
        <v>151</v>
      </c>
      <c r="B194" s="58">
        <f>PRRAS!C204</f>
        <v>193</v>
      </c>
      <c r="C194" s="58">
        <f>PRRAS!D204</f>
        <v>9753</v>
      </c>
      <c r="D194" s="58">
        <f>PRRAS!E204</f>
        <v>7118</v>
      </c>
      <c r="E194" s="58">
        <v>0</v>
      </c>
      <c r="F194" s="58">
        <v>0</v>
      </c>
      <c r="G194" s="59">
        <f t="shared" ref="G194:G257" si="6">(B194/1000)*(C194*1+D194*2)</f>
        <v>4629.8770000000004</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9753</v>
      </c>
      <c r="D208" s="58">
        <f>PRRAS!E218</f>
        <v>7118</v>
      </c>
      <c r="E208" s="58">
        <v>0</v>
      </c>
      <c r="F208" s="58">
        <v>0</v>
      </c>
      <c r="G208" s="59">
        <f t="shared" si="6"/>
        <v>4965.723</v>
      </c>
      <c r="H208" s="59">
        <f t="shared" si="7"/>
        <v>0</v>
      </c>
      <c r="I208" s="60">
        <v>0</v>
      </c>
    </row>
    <row r="209" spans="1:9" x14ac:dyDescent="0.2">
      <c r="A209" s="57">
        <v>151</v>
      </c>
      <c r="B209" s="58">
        <f>PRRAS!C219</f>
        <v>208</v>
      </c>
      <c r="C209" s="58">
        <f>PRRAS!D219</f>
        <v>9753</v>
      </c>
      <c r="D209" s="58">
        <f>PRRAS!E219</f>
        <v>7118</v>
      </c>
      <c r="E209" s="58">
        <v>0</v>
      </c>
      <c r="F209" s="58">
        <v>0</v>
      </c>
      <c r="G209" s="59">
        <f t="shared" si="6"/>
        <v>4989.7119999999995</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8731054</v>
      </c>
      <c r="D282" s="58">
        <f>PRRAS!E292</f>
        <v>8890533</v>
      </c>
      <c r="E282" s="58">
        <v>0</v>
      </c>
      <c r="F282" s="58">
        <v>0</v>
      </c>
      <c r="G282" s="59">
        <f t="shared" si="8"/>
        <v>7449905.7200000007</v>
      </c>
      <c r="H282" s="59">
        <f t="shared" si="9"/>
        <v>0</v>
      </c>
      <c r="I282" s="60">
        <v>0</v>
      </c>
    </row>
    <row r="283" spans="1:9" x14ac:dyDescent="0.2">
      <c r="A283" s="57">
        <v>151</v>
      </c>
      <c r="B283" s="58">
        <f>PRRAS!C293</f>
        <v>282</v>
      </c>
      <c r="C283" s="58">
        <f>PRRAS!D293</f>
        <v>0</v>
      </c>
      <c r="D283" s="58">
        <f>PRRAS!E293</f>
        <v>282596</v>
      </c>
      <c r="E283" s="58">
        <v>0</v>
      </c>
      <c r="F283" s="58">
        <v>0</v>
      </c>
      <c r="G283" s="59">
        <f t="shared" si="8"/>
        <v>159384.14399999997</v>
      </c>
      <c r="H283" s="59">
        <f t="shared" si="9"/>
        <v>0</v>
      </c>
      <c r="I283" s="60">
        <v>0</v>
      </c>
    </row>
    <row r="284" spans="1:9" x14ac:dyDescent="0.2">
      <c r="A284" s="57">
        <v>151</v>
      </c>
      <c r="B284" s="58">
        <f>PRRAS!C294</f>
        <v>283</v>
      </c>
      <c r="C284" s="58">
        <f>PRRAS!D294</f>
        <v>158662</v>
      </c>
      <c r="D284" s="58">
        <f>PRRAS!E294</f>
        <v>0</v>
      </c>
      <c r="E284" s="58">
        <v>0</v>
      </c>
      <c r="F284" s="58">
        <v>0</v>
      </c>
      <c r="G284" s="59">
        <f t="shared" si="8"/>
        <v>44901.345999999998</v>
      </c>
      <c r="H284" s="59">
        <f t="shared" si="9"/>
        <v>0</v>
      </c>
      <c r="I284" s="60">
        <v>0</v>
      </c>
    </row>
    <row r="285" spans="1:9" x14ac:dyDescent="0.2">
      <c r="A285" s="57">
        <v>151</v>
      </c>
      <c r="B285" s="58">
        <f>PRRAS!C295</f>
        <v>284</v>
      </c>
      <c r="C285" s="58">
        <f>PRRAS!D295</f>
        <v>19843</v>
      </c>
      <c r="D285" s="58">
        <f>PRRAS!E295</f>
        <v>0</v>
      </c>
      <c r="E285" s="58">
        <v>0</v>
      </c>
      <c r="F285" s="58">
        <v>0</v>
      </c>
      <c r="G285" s="59">
        <f t="shared" si="8"/>
        <v>5635.4119999999994</v>
      </c>
      <c r="H285" s="59">
        <f t="shared" si="9"/>
        <v>0</v>
      </c>
      <c r="I285" s="60">
        <v>0</v>
      </c>
    </row>
    <row r="286" spans="1:9" x14ac:dyDescent="0.2">
      <c r="A286" s="57">
        <v>151</v>
      </c>
      <c r="B286" s="58">
        <f>PRRAS!C296</f>
        <v>285</v>
      </c>
      <c r="C286" s="58">
        <f>PRRAS!D296</f>
        <v>0</v>
      </c>
      <c r="D286" s="58">
        <f>PRRAS!E296</f>
        <v>158819</v>
      </c>
      <c r="E286" s="58">
        <v>0</v>
      </c>
      <c r="F286" s="58">
        <v>0</v>
      </c>
      <c r="G286" s="59">
        <f t="shared" si="8"/>
        <v>90526.829999999987</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33253</v>
      </c>
      <c r="D342" s="58">
        <f>PRRAS!E353</f>
        <v>54092</v>
      </c>
      <c r="E342" s="58">
        <v>0</v>
      </c>
      <c r="F342" s="58">
        <v>0</v>
      </c>
      <c r="G342" s="59">
        <f t="shared" si="10"/>
        <v>48230.017000000007</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33253</v>
      </c>
      <c r="D355" s="58">
        <f>PRRAS!E366</f>
        <v>54092</v>
      </c>
      <c r="E355" s="58">
        <v>0</v>
      </c>
      <c r="F355" s="58">
        <v>0</v>
      </c>
      <c r="G355" s="59">
        <f t="shared" si="10"/>
        <v>50068.697999999997</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13253</v>
      </c>
      <c r="D361" s="58">
        <f>PRRAS!E372</f>
        <v>53958</v>
      </c>
      <c r="E361" s="58">
        <v>0</v>
      </c>
      <c r="F361" s="58">
        <v>0</v>
      </c>
      <c r="G361" s="59">
        <f t="shared" si="10"/>
        <v>43620.84</v>
      </c>
      <c r="H361" s="59">
        <f t="shared" si="11"/>
        <v>0</v>
      </c>
      <c r="I361" s="60">
        <v>0</v>
      </c>
    </row>
    <row r="362" spans="1:9" x14ac:dyDescent="0.2">
      <c r="A362" s="57">
        <v>151</v>
      </c>
      <c r="B362" s="58">
        <f>PRRAS!C373</f>
        <v>361</v>
      </c>
      <c r="C362" s="58">
        <f>PRRAS!D373</f>
        <v>0</v>
      </c>
      <c r="D362" s="58">
        <f>PRRAS!E373</f>
        <v>9370</v>
      </c>
      <c r="E362" s="58">
        <v>0</v>
      </c>
      <c r="F362" s="58">
        <v>0</v>
      </c>
      <c r="G362" s="59">
        <f t="shared" si="10"/>
        <v>6765.1399999999994</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13253</v>
      </c>
      <c r="D368" s="58">
        <f>PRRAS!E379</f>
        <v>44588</v>
      </c>
      <c r="E368" s="58">
        <v>0</v>
      </c>
      <c r="F368" s="58">
        <v>0</v>
      </c>
      <c r="G368" s="59">
        <f t="shared" si="10"/>
        <v>37591.442999999999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20000</v>
      </c>
      <c r="D375" s="58">
        <f>PRRAS!E386</f>
        <v>134</v>
      </c>
      <c r="E375" s="58">
        <v>0</v>
      </c>
      <c r="F375" s="58">
        <v>0</v>
      </c>
      <c r="G375" s="59">
        <f t="shared" si="10"/>
        <v>7580.232</v>
      </c>
      <c r="H375" s="59">
        <f t="shared" si="11"/>
        <v>0</v>
      </c>
      <c r="I375" s="60">
        <v>0</v>
      </c>
    </row>
    <row r="376" spans="1:9" x14ac:dyDescent="0.2">
      <c r="A376" s="57">
        <v>151</v>
      </c>
      <c r="B376" s="58">
        <f>PRRAS!C387</f>
        <v>375</v>
      </c>
      <c r="C376" s="58">
        <f>PRRAS!D387</f>
        <v>20000</v>
      </c>
      <c r="D376" s="58">
        <f>PRRAS!E387</f>
        <v>134</v>
      </c>
      <c r="E376" s="58">
        <v>0</v>
      </c>
      <c r="F376" s="58">
        <v>0</v>
      </c>
      <c r="G376" s="59">
        <f t="shared" si="10"/>
        <v>7600.5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33253</v>
      </c>
      <c r="D400" s="58">
        <f>PRRAS!E411</f>
        <v>54092</v>
      </c>
      <c r="E400" s="58">
        <v>0</v>
      </c>
      <c r="F400" s="58">
        <v>0</v>
      </c>
      <c r="G400" s="59">
        <f t="shared" si="12"/>
        <v>56433.363000000005</v>
      </c>
      <c r="H400" s="59">
        <f t="shared" si="13"/>
        <v>0</v>
      </c>
      <c r="I400" s="60">
        <v>0</v>
      </c>
    </row>
    <row r="401" spans="1:9" x14ac:dyDescent="0.2">
      <c r="A401" s="57">
        <v>151</v>
      </c>
      <c r="B401" s="58">
        <f>PRRAS!C412</f>
        <v>400</v>
      </c>
      <c r="C401" s="58">
        <f>PRRAS!D412</f>
        <v>20271</v>
      </c>
      <c r="D401" s="58">
        <f>PRRAS!E412</f>
        <v>7018</v>
      </c>
      <c r="E401" s="58">
        <v>0</v>
      </c>
      <c r="F401" s="58">
        <v>0</v>
      </c>
      <c r="G401" s="59">
        <f t="shared" si="12"/>
        <v>13722.800000000001</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8572392</v>
      </c>
      <c r="D404" s="58">
        <f>PRRAS!E415</f>
        <v>9173129</v>
      </c>
      <c r="E404" s="58">
        <v>0</v>
      </c>
      <c r="F404" s="58">
        <v>0</v>
      </c>
      <c r="G404" s="59">
        <f t="shared" si="12"/>
        <v>10848215.950000001</v>
      </c>
      <c r="H404" s="59">
        <f t="shared" si="13"/>
        <v>0</v>
      </c>
      <c r="I404" s="60">
        <v>0</v>
      </c>
    </row>
    <row r="405" spans="1:9" x14ac:dyDescent="0.2">
      <c r="A405" s="57">
        <v>151</v>
      </c>
      <c r="B405" s="58">
        <f>PRRAS!C416</f>
        <v>404</v>
      </c>
      <c r="C405" s="58">
        <f>PRRAS!D416</f>
        <v>8764307</v>
      </c>
      <c r="D405" s="58">
        <f>PRRAS!E416</f>
        <v>8944625</v>
      </c>
      <c r="E405" s="58">
        <v>0</v>
      </c>
      <c r="F405" s="58">
        <v>0</v>
      </c>
      <c r="G405" s="59">
        <f t="shared" si="12"/>
        <v>10768037.028000001</v>
      </c>
      <c r="H405" s="59">
        <f t="shared" si="13"/>
        <v>0</v>
      </c>
      <c r="I405" s="60">
        <v>0</v>
      </c>
    </row>
    <row r="406" spans="1:9" x14ac:dyDescent="0.2">
      <c r="A406" s="57">
        <v>151</v>
      </c>
      <c r="B406" s="58">
        <f>PRRAS!C417</f>
        <v>405</v>
      </c>
      <c r="C406" s="58">
        <f>PRRAS!D417</f>
        <v>0</v>
      </c>
      <c r="D406" s="58">
        <f>PRRAS!E417</f>
        <v>228504</v>
      </c>
      <c r="E406" s="58">
        <v>0</v>
      </c>
      <c r="F406" s="58">
        <v>0</v>
      </c>
      <c r="G406" s="59">
        <f t="shared" si="12"/>
        <v>185088.24000000002</v>
      </c>
      <c r="H406" s="59">
        <f t="shared" si="13"/>
        <v>0</v>
      </c>
      <c r="I406" s="60">
        <v>0</v>
      </c>
    </row>
    <row r="407" spans="1:9" x14ac:dyDescent="0.2">
      <c r="A407" s="57">
        <v>151</v>
      </c>
      <c r="B407" s="58">
        <f>PRRAS!C418</f>
        <v>406</v>
      </c>
      <c r="C407" s="58">
        <f>PRRAS!D418</f>
        <v>191915</v>
      </c>
      <c r="D407" s="58">
        <f>PRRAS!E418</f>
        <v>0</v>
      </c>
      <c r="E407" s="58">
        <v>0</v>
      </c>
      <c r="F407" s="58">
        <v>0</v>
      </c>
      <c r="G407" s="59">
        <f t="shared" si="12"/>
        <v>77917.490000000005</v>
      </c>
      <c r="H407" s="59">
        <f t="shared" si="13"/>
        <v>0</v>
      </c>
      <c r="I407" s="60">
        <v>0</v>
      </c>
    </row>
    <row r="408" spans="1:9" x14ac:dyDescent="0.2">
      <c r="A408" s="57">
        <v>151</v>
      </c>
      <c r="B408" s="58">
        <f>PRRAS!C419</f>
        <v>407</v>
      </c>
      <c r="C408" s="58">
        <f>PRRAS!D419</f>
        <v>40114</v>
      </c>
      <c r="D408" s="58">
        <f>PRRAS!E419</f>
        <v>0</v>
      </c>
      <c r="E408" s="58">
        <v>0</v>
      </c>
      <c r="F408" s="58">
        <v>0</v>
      </c>
      <c r="G408" s="59">
        <f t="shared" si="12"/>
        <v>16326.397999999999</v>
      </c>
      <c r="H408" s="59">
        <f t="shared" si="13"/>
        <v>0</v>
      </c>
      <c r="I408" s="60">
        <v>0</v>
      </c>
    </row>
    <row r="409" spans="1:9" x14ac:dyDescent="0.2">
      <c r="A409" s="57">
        <v>151</v>
      </c>
      <c r="B409" s="58">
        <f>PRRAS!C420</f>
        <v>408</v>
      </c>
      <c r="C409" s="58">
        <f>PRRAS!D420</f>
        <v>0</v>
      </c>
      <c r="D409" s="58">
        <f>PRRAS!E420</f>
        <v>151801</v>
      </c>
      <c r="E409" s="58">
        <v>0</v>
      </c>
      <c r="F409" s="58">
        <v>0</v>
      </c>
      <c r="G409" s="59">
        <f t="shared" si="12"/>
        <v>123869.61599999999</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8572392</v>
      </c>
      <c r="D630" s="58">
        <f>PRRAS!E642</f>
        <v>9173129</v>
      </c>
      <c r="E630" s="58">
        <v>0</v>
      </c>
      <c r="F630" s="58">
        <v>0</v>
      </c>
      <c r="G630" s="59">
        <f t="shared" si="18"/>
        <v>16931830.850000001</v>
      </c>
      <c r="H630" s="59">
        <f t="shared" si="19"/>
        <v>0</v>
      </c>
      <c r="I630" s="60">
        <v>0</v>
      </c>
    </row>
    <row r="631" spans="1:9" x14ac:dyDescent="0.2">
      <c r="A631" s="57">
        <v>151</v>
      </c>
      <c r="B631" s="58">
        <f>PRRAS!C643</f>
        <v>630</v>
      </c>
      <c r="C631" s="58">
        <f>PRRAS!D643</f>
        <v>8764307</v>
      </c>
      <c r="D631" s="58">
        <f>PRRAS!E643</f>
        <v>8944625</v>
      </c>
      <c r="E631" s="58">
        <v>0</v>
      </c>
      <c r="F631" s="58">
        <v>0</v>
      </c>
      <c r="G631" s="59">
        <f t="shared" si="18"/>
        <v>16791740.91</v>
      </c>
      <c r="H631" s="59">
        <f t="shared" si="19"/>
        <v>0</v>
      </c>
      <c r="I631" s="60">
        <v>0</v>
      </c>
    </row>
    <row r="632" spans="1:9" x14ac:dyDescent="0.2">
      <c r="A632" s="57">
        <v>151</v>
      </c>
      <c r="B632" s="58">
        <f>PRRAS!C644</f>
        <v>631</v>
      </c>
      <c r="C632" s="58">
        <f>PRRAS!D644</f>
        <v>0</v>
      </c>
      <c r="D632" s="58">
        <f>PRRAS!E644</f>
        <v>228504</v>
      </c>
      <c r="E632" s="58">
        <v>0</v>
      </c>
      <c r="F632" s="58">
        <v>0</v>
      </c>
      <c r="G632" s="59">
        <f t="shared" si="18"/>
        <v>288372.04800000001</v>
      </c>
      <c r="H632" s="59">
        <f t="shared" si="19"/>
        <v>0</v>
      </c>
      <c r="I632" s="60">
        <v>0</v>
      </c>
    </row>
    <row r="633" spans="1:9" x14ac:dyDescent="0.2">
      <c r="A633" s="57">
        <v>151</v>
      </c>
      <c r="B633" s="58">
        <f>PRRAS!C645</f>
        <v>632</v>
      </c>
      <c r="C633" s="58">
        <f>PRRAS!D645</f>
        <v>191915</v>
      </c>
      <c r="D633" s="58">
        <f>PRRAS!E645</f>
        <v>0</v>
      </c>
      <c r="E633" s="58">
        <v>0</v>
      </c>
      <c r="F633" s="58">
        <v>0</v>
      </c>
      <c r="G633" s="59">
        <f t="shared" si="18"/>
        <v>121290.28</v>
      </c>
      <c r="H633" s="59">
        <f t="shared" si="19"/>
        <v>0</v>
      </c>
      <c r="I633" s="60">
        <v>0</v>
      </c>
    </row>
    <row r="634" spans="1:9" x14ac:dyDescent="0.2">
      <c r="A634" s="57">
        <v>151</v>
      </c>
      <c r="B634" s="58">
        <f>PRRAS!C646</f>
        <v>633</v>
      </c>
      <c r="C634" s="58">
        <f>PRRAS!D646</f>
        <v>40114</v>
      </c>
      <c r="D634" s="58">
        <f>PRRAS!E646</f>
        <v>0</v>
      </c>
      <c r="E634" s="58">
        <v>0</v>
      </c>
      <c r="F634" s="58">
        <v>0</v>
      </c>
      <c r="G634" s="59">
        <f t="shared" si="18"/>
        <v>25392.162</v>
      </c>
      <c r="H634" s="59">
        <f t="shared" si="19"/>
        <v>0</v>
      </c>
      <c r="I634" s="60">
        <v>0</v>
      </c>
    </row>
    <row r="635" spans="1:9" x14ac:dyDescent="0.2">
      <c r="A635" s="57">
        <v>151</v>
      </c>
      <c r="B635" s="58">
        <f>PRRAS!C647</f>
        <v>634</v>
      </c>
      <c r="C635" s="58">
        <f>PRRAS!D647</f>
        <v>0</v>
      </c>
      <c r="D635" s="58">
        <f>PRRAS!E647</f>
        <v>151801</v>
      </c>
      <c r="E635" s="58">
        <v>0</v>
      </c>
      <c r="F635" s="58">
        <v>0</v>
      </c>
      <c r="G635" s="59">
        <f t="shared" si="18"/>
        <v>192483.66800000001</v>
      </c>
      <c r="H635" s="59">
        <f t="shared" si="19"/>
        <v>0</v>
      </c>
      <c r="I635" s="60">
        <v>0</v>
      </c>
    </row>
    <row r="636" spans="1:9" x14ac:dyDescent="0.2">
      <c r="A636" s="57">
        <v>151</v>
      </c>
      <c r="B636" s="58">
        <f>PRRAS!C648</f>
        <v>635</v>
      </c>
      <c r="C636" s="58">
        <f>PRRAS!D648</f>
        <v>0</v>
      </c>
      <c r="D636" s="58">
        <f>PRRAS!E648</f>
        <v>76703</v>
      </c>
      <c r="E636" s="58">
        <v>0</v>
      </c>
      <c r="F636" s="58">
        <v>0</v>
      </c>
      <c r="G636" s="59">
        <f t="shared" si="18"/>
        <v>97412.81</v>
      </c>
      <c r="H636" s="59">
        <f t="shared" si="19"/>
        <v>0</v>
      </c>
      <c r="I636" s="60">
        <v>0</v>
      </c>
    </row>
    <row r="637" spans="1:9" x14ac:dyDescent="0.2">
      <c r="A637" s="57">
        <v>151</v>
      </c>
      <c r="B637" s="58">
        <f>PRRAS!C649</f>
        <v>636</v>
      </c>
      <c r="C637" s="58">
        <f>PRRAS!D649</f>
        <v>151801</v>
      </c>
      <c r="D637" s="58">
        <f>PRRAS!E649</f>
        <v>0</v>
      </c>
      <c r="E637" s="58">
        <v>0</v>
      </c>
      <c r="F637" s="58">
        <v>0</v>
      </c>
      <c r="G637" s="59">
        <f t="shared" si="18"/>
        <v>96545.436000000002</v>
      </c>
      <c r="H637" s="59">
        <f t="shared" si="19"/>
        <v>0</v>
      </c>
      <c r="I637" s="60">
        <v>0</v>
      </c>
    </row>
    <row r="638" spans="1:9" x14ac:dyDescent="0.2">
      <c r="A638" s="57">
        <v>151</v>
      </c>
      <c r="B638" s="58">
        <f>PRRAS!C650</f>
        <v>637</v>
      </c>
      <c r="C638" s="58">
        <f>PRRAS!D650</f>
        <v>632308</v>
      </c>
      <c r="D638" s="58">
        <f>PRRAS!E650</f>
        <v>611219</v>
      </c>
      <c r="E638" s="58">
        <v>0</v>
      </c>
      <c r="F638" s="58">
        <v>0</v>
      </c>
      <c r="G638" s="59">
        <f t="shared" si="18"/>
        <v>1181473.202</v>
      </c>
      <c r="H638" s="59">
        <f t="shared" si="19"/>
        <v>0</v>
      </c>
      <c r="I638" s="60">
        <v>0</v>
      </c>
    </row>
    <row r="639" spans="1:9" x14ac:dyDescent="0.2">
      <c r="A639" s="57">
        <v>151</v>
      </c>
      <c r="B639" s="58">
        <f>PRRAS!C652</f>
        <v>638</v>
      </c>
      <c r="C639" s="58">
        <f>PRRAS!D652</f>
        <v>155406</v>
      </c>
      <c r="D639" s="58">
        <f>PRRAS!E652</f>
        <v>120784</v>
      </c>
      <c r="E639" s="58">
        <v>0</v>
      </c>
      <c r="F639" s="58">
        <v>0</v>
      </c>
      <c r="G639" s="59">
        <f t="shared" si="18"/>
        <v>253269.41200000001</v>
      </c>
      <c r="H639" s="59">
        <f t="shared" si="19"/>
        <v>0</v>
      </c>
      <c r="I639" s="60">
        <v>0</v>
      </c>
    </row>
    <row r="640" spans="1:9" x14ac:dyDescent="0.2">
      <c r="A640" s="57">
        <v>151</v>
      </c>
      <c r="B640" s="58">
        <f>PRRAS!C653</f>
        <v>639</v>
      </c>
      <c r="C640" s="58">
        <f>PRRAS!D653</f>
        <v>1656542</v>
      </c>
      <c r="D640" s="58">
        <f>PRRAS!E653</f>
        <v>2232976</v>
      </c>
      <c r="E640" s="58">
        <v>0</v>
      </c>
      <c r="F640" s="58">
        <v>0</v>
      </c>
      <c r="G640" s="59">
        <f t="shared" si="18"/>
        <v>3912273.6660000002</v>
      </c>
      <c r="H640" s="59">
        <f t="shared" si="19"/>
        <v>0</v>
      </c>
      <c r="I640" s="60">
        <v>0</v>
      </c>
    </row>
    <row r="641" spans="1:9" x14ac:dyDescent="0.2">
      <c r="A641" s="57">
        <v>151</v>
      </c>
      <c r="B641" s="58">
        <f>PRRAS!C654</f>
        <v>640</v>
      </c>
      <c r="C641" s="58">
        <f>PRRAS!D654</f>
        <v>1691164</v>
      </c>
      <c r="D641" s="58">
        <f>PRRAS!E654</f>
        <v>2228855</v>
      </c>
      <c r="E641" s="58">
        <v>0</v>
      </c>
      <c r="F641" s="58">
        <v>0</v>
      </c>
      <c r="G641" s="59">
        <f t="shared" si="18"/>
        <v>3935279.36</v>
      </c>
      <c r="H641" s="59">
        <f t="shared" si="19"/>
        <v>0</v>
      </c>
      <c r="I641" s="60">
        <v>0</v>
      </c>
    </row>
    <row r="642" spans="1:9" x14ac:dyDescent="0.2">
      <c r="A642" s="57">
        <v>151</v>
      </c>
      <c r="B642" s="58">
        <f>PRRAS!C655</f>
        <v>641</v>
      </c>
      <c r="C642" s="58">
        <f>PRRAS!D655</f>
        <v>120784</v>
      </c>
      <c r="D642" s="58">
        <f>PRRAS!E655</f>
        <v>124905</v>
      </c>
      <c r="E642" s="58">
        <v>0</v>
      </c>
      <c r="F642" s="58">
        <v>0</v>
      </c>
      <c r="G642" s="59">
        <f t="shared" ref="G642:G705" si="20">(B642/1000)*(C642*1+D642*2)</f>
        <v>237550.75400000002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71</v>
      </c>
      <c r="D644" s="58">
        <f>PRRAS!E657</f>
        <v>70</v>
      </c>
      <c r="E644" s="58">
        <v>0</v>
      </c>
      <c r="F644" s="58">
        <v>0</v>
      </c>
      <c r="G644" s="59">
        <f t="shared" si="20"/>
        <v>135.673</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63</v>
      </c>
      <c r="D646" s="58">
        <f>PRRAS!E659</f>
        <v>63</v>
      </c>
      <c r="E646" s="58">
        <v>0</v>
      </c>
      <c r="F646" s="58">
        <v>0</v>
      </c>
      <c r="G646" s="59">
        <f t="shared" si="20"/>
        <v>121.905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4108</v>
      </c>
      <c r="E665" s="58">
        <v>0</v>
      </c>
      <c r="F665" s="58">
        <v>0</v>
      </c>
      <c r="G665" s="59">
        <f t="shared" si="20"/>
        <v>5455.424</v>
      </c>
      <c r="H665" s="59">
        <f t="shared" si="21"/>
        <v>0</v>
      </c>
      <c r="I665" s="60">
        <v>0</v>
      </c>
    </row>
    <row r="666" spans="1:9" x14ac:dyDescent="0.2">
      <c r="A666" s="57">
        <v>151</v>
      </c>
      <c r="B666" s="58">
        <f>PRRAS!C679</f>
        <v>665</v>
      </c>
      <c r="C666" s="58">
        <f>PRRAS!D679</f>
        <v>7418510</v>
      </c>
      <c r="D666" s="58">
        <f>PRRAS!E679</f>
        <v>7792734</v>
      </c>
      <c r="E666" s="58">
        <v>0</v>
      </c>
      <c r="F666" s="58">
        <v>0</v>
      </c>
      <c r="G666" s="59">
        <f t="shared" si="20"/>
        <v>15297645.370000001</v>
      </c>
      <c r="H666" s="59">
        <f t="shared" si="21"/>
        <v>0</v>
      </c>
      <c r="I666" s="60">
        <v>0</v>
      </c>
    </row>
    <row r="667" spans="1:9" x14ac:dyDescent="0.2">
      <c r="A667" s="57">
        <v>151</v>
      </c>
      <c r="B667" s="58">
        <f>PRRAS!C680</f>
        <v>666</v>
      </c>
      <c r="C667" s="58">
        <f>PRRAS!D680</f>
        <v>0</v>
      </c>
      <c r="D667" s="58">
        <f>PRRAS!E680</f>
        <v>30000</v>
      </c>
      <c r="E667" s="58">
        <v>0</v>
      </c>
      <c r="F667" s="58">
        <v>0</v>
      </c>
      <c r="G667" s="59">
        <f t="shared" si="20"/>
        <v>39960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16431</v>
      </c>
      <c r="E669" s="58">
        <v>0</v>
      </c>
      <c r="F669" s="58">
        <v>0</v>
      </c>
      <c r="G669" s="59">
        <f t="shared" si="20"/>
        <v>21951.816000000003</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137595</v>
      </c>
      <c r="E685" s="58">
        <v>0</v>
      </c>
      <c r="F685" s="58">
        <v>0</v>
      </c>
      <c r="G685" s="59">
        <f t="shared" si="20"/>
        <v>188229.96000000002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25759</v>
      </c>
      <c r="D689" s="58">
        <f>PRRAS!E702</f>
        <v>25971</v>
      </c>
      <c r="E689" s="58">
        <v>0</v>
      </c>
      <c r="F689" s="58">
        <v>0</v>
      </c>
      <c r="G689" s="59">
        <f t="shared" si="20"/>
        <v>53458.287999999993</v>
      </c>
      <c r="H689" s="59">
        <f t="shared" si="21"/>
        <v>0</v>
      </c>
      <c r="I689" s="60">
        <v>0</v>
      </c>
    </row>
    <row r="690" spans="1:9" x14ac:dyDescent="0.2">
      <c r="A690" s="57">
        <v>151</v>
      </c>
      <c r="B690" s="58">
        <f>PRRAS!C703</f>
        <v>689</v>
      </c>
      <c r="C690" s="58">
        <f>PRRAS!D703</f>
        <v>153021</v>
      </c>
      <c r="D690" s="58">
        <f>PRRAS!E703</f>
        <v>160409</v>
      </c>
      <c r="E690" s="58">
        <v>0</v>
      </c>
      <c r="F690" s="58">
        <v>0</v>
      </c>
      <c r="G690" s="59">
        <f t="shared" si="20"/>
        <v>326475.071</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24480</v>
      </c>
      <c r="D692" s="58">
        <f>PRRAS!E705</f>
        <v>16000</v>
      </c>
      <c r="E692" s="58">
        <v>0</v>
      </c>
      <c r="F692" s="58">
        <v>0</v>
      </c>
      <c r="G692" s="59">
        <f t="shared" si="20"/>
        <v>39027.68</v>
      </c>
      <c r="H692" s="59">
        <f t="shared" si="21"/>
        <v>0</v>
      </c>
      <c r="I692" s="60">
        <v>0</v>
      </c>
    </row>
    <row r="693" spans="1:9" x14ac:dyDescent="0.2">
      <c r="A693" s="57">
        <v>151</v>
      </c>
      <c r="B693" s="58">
        <f>PRRAS!C706</f>
        <v>692</v>
      </c>
      <c r="C693" s="58">
        <f>PRRAS!D706</f>
        <v>6418</v>
      </c>
      <c r="D693" s="58">
        <f>PRRAS!E706</f>
        <v>689</v>
      </c>
      <c r="E693" s="58">
        <v>0</v>
      </c>
      <c r="F693" s="58">
        <v>0</v>
      </c>
      <c r="G693" s="59">
        <f t="shared" si="20"/>
        <v>5394.8319999999994</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6875</v>
      </c>
      <c r="D695" s="58">
        <f>PRRAS!E708</f>
        <v>0</v>
      </c>
      <c r="E695" s="58">
        <v>0</v>
      </c>
      <c r="F695" s="58">
        <v>0</v>
      </c>
      <c r="G695" s="59">
        <f t="shared" si="20"/>
        <v>4771.25</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13009354</v>
      </c>
      <c r="D977" s="63">
        <f>Bil!E12</f>
        <v>12453463</v>
      </c>
      <c r="E977" s="63">
        <v>0</v>
      </c>
      <c r="F977" s="63">
        <v>0</v>
      </c>
      <c r="G977" s="64">
        <f t="shared" ref="G977:G1040" si="32">B977/1000*C977+B977/500*D977</f>
        <v>37916.28</v>
      </c>
      <c r="H977" s="64">
        <f t="shared" si="31"/>
        <v>0</v>
      </c>
      <c r="I977" s="65"/>
    </row>
    <row r="978" spans="1:9" x14ac:dyDescent="0.2">
      <c r="A978" s="57">
        <v>152</v>
      </c>
      <c r="B978" s="58">
        <f>Bil!C13</f>
        <v>2</v>
      </c>
      <c r="C978" s="58">
        <f>Bil!D13</f>
        <v>12015263</v>
      </c>
      <c r="D978" s="58">
        <f>Bil!E13</f>
        <v>11694735</v>
      </c>
      <c r="E978" s="58">
        <v>0</v>
      </c>
      <c r="F978" s="58">
        <v>0</v>
      </c>
      <c r="G978" s="59">
        <f t="shared" si="32"/>
        <v>70809.466</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12015263</v>
      </c>
      <c r="D983" s="58">
        <f>Bil!E18</f>
        <v>11694735</v>
      </c>
      <c r="E983" s="58">
        <v>0</v>
      </c>
      <c r="F983" s="58">
        <v>0</v>
      </c>
      <c r="G983" s="59">
        <f t="shared" si="32"/>
        <v>247833.13099999999</v>
      </c>
      <c r="H983" s="59">
        <f t="shared" si="31"/>
        <v>0</v>
      </c>
      <c r="I983" s="60"/>
    </row>
    <row r="984" spans="1:9" x14ac:dyDescent="0.2">
      <c r="A984" s="57">
        <v>152</v>
      </c>
      <c r="B984" s="58">
        <f>Bil!C19</f>
        <v>8</v>
      </c>
      <c r="C984" s="58">
        <f>Bil!D19</f>
        <v>11752938</v>
      </c>
      <c r="D984" s="58">
        <f>Bil!E19</f>
        <v>11484425</v>
      </c>
      <c r="E984" s="58">
        <v>0</v>
      </c>
      <c r="F984" s="58">
        <v>0</v>
      </c>
      <c r="G984" s="59">
        <f t="shared" si="32"/>
        <v>277774.304</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21800178</v>
      </c>
      <c r="D986" s="58">
        <f>Bil!E21</f>
        <v>21800179</v>
      </c>
      <c r="E986" s="58">
        <v>0</v>
      </c>
      <c r="F986" s="58">
        <v>0</v>
      </c>
      <c r="G986" s="59">
        <f t="shared" si="32"/>
        <v>654005.36</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10047240</v>
      </c>
      <c r="D989" s="58">
        <f>Bil!E24</f>
        <v>10315754</v>
      </c>
      <c r="E989" s="58">
        <v>0</v>
      </c>
      <c r="F989" s="58">
        <v>0</v>
      </c>
      <c r="G989" s="59">
        <f t="shared" si="32"/>
        <v>398823.72399999999</v>
      </c>
      <c r="H989" s="59">
        <f t="shared" si="31"/>
        <v>0</v>
      </c>
      <c r="I989" s="60"/>
    </row>
    <row r="990" spans="1:9" x14ac:dyDescent="0.2">
      <c r="A990" s="57">
        <v>152</v>
      </c>
      <c r="B990" s="58">
        <f>Bil!C25</f>
        <v>14</v>
      </c>
      <c r="C990" s="58">
        <f>Bil!D25</f>
        <v>245238</v>
      </c>
      <c r="D990" s="58">
        <f>Bil!E25</f>
        <v>197504</v>
      </c>
      <c r="E990" s="58">
        <v>0</v>
      </c>
      <c r="F990" s="58">
        <v>0</v>
      </c>
      <c r="G990" s="59">
        <f t="shared" si="32"/>
        <v>8963.4439999999995</v>
      </c>
      <c r="H990" s="59">
        <f t="shared" si="31"/>
        <v>0</v>
      </c>
      <c r="I990" s="60"/>
    </row>
    <row r="991" spans="1:9" x14ac:dyDescent="0.2">
      <c r="A991" s="57">
        <v>152</v>
      </c>
      <c r="B991" s="58">
        <f>Bil!C26</f>
        <v>15</v>
      </c>
      <c r="C991" s="58">
        <f>Bil!D26</f>
        <v>361135</v>
      </c>
      <c r="D991" s="58">
        <f>Bil!E26</f>
        <v>349454</v>
      </c>
      <c r="E991" s="58">
        <v>0</v>
      </c>
      <c r="F991" s="58">
        <v>0</v>
      </c>
      <c r="G991" s="59">
        <f t="shared" si="32"/>
        <v>15900.644999999999</v>
      </c>
      <c r="H991" s="59">
        <f t="shared" si="31"/>
        <v>0</v>
      </c>
      <c r="I991" s="60"/>
    </row>
    <row r="992" spans="1:9" x14ac:dyDescent="0.2">
      <c r="A992" s="57">
        <v>152</v>
      </c>
      <c r="B992" s="58">
        <f>Bil!C27</f>
        <v>16</v>
      </c>
      <c r="C992" s="58">
        <f>Bil!D27</f>
        <v>185857</v>
      </c>
      <c r="D992" s="58">
        <f>Bil!E27</f>
        <v>172805</v>
      </c>
      <c r="E992" s="58">
        <v>0</v>
      </c>
      <c r="F992" s="58">
        <v>0</v>
      </c>
      <c r="G992" s="59">
        <f t="shared" si="32"/>
        <v>8503.4719999999998</v>
      </c>
      <c r="H992" s="59">
        <f t="shared" si="31"/>
        <v>0</v>
      </c>
      <c r="I992" s="60"/>
    </row>
    <row r="993" spans="1:9" x14ac:dyDescent="0.2">
      <c r="A993" s="57">
        <v>152</v>
      </c>
      <c r="B993" s="58">
        <f>Bil!C28</f>
        <v>17</v>
      </c>
      <c r="C993" s="58">
        <f>Bil!D28</f>
        <v>346981</v>
      </c>
      <c r="D993" s="58">
        <f>Bil!E28</f>
        <v>344431</v>
      </c>
      <c r="E993" s="58">
        <v>0</v>
      </c>
      <c r="F993" s="58">
        <v>0</v>
      </c>
      <c r="G993" s="59">
        <f t="shared" si="32"/>
        <v>17609.331000000002</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217557</v>
      </c>
      <c r="D995" s="58">
        <f>Bil!E30</f>
        <v>212299</v>
      </c>
      <c r="E995" s="58">
        <v>0</v>
      </c>
      <c r="F995" s="58">
        <v>0</v>
      </c>
      <c r="G995" s="59">
        <f t="shared" si="32"/>
        <v>12200.945</v>
      </c>
      <c r="H995" s="59">
        <f t="shared" si="31"/>
        <v>0</v>
      </c>
      <c r="I995" s="60"/>
    </row>
    <row r="996" spans="1:9" x14ac:dyDescent="0.2">
      <c r="A996" s="57">
        <v>152</v>
      </c>
      <c r="B996" s="58">
        <f>Bil!C31</f>
        <v>20</v>
      </c>
      <c r="C996" s="58">
        <f>Bil!D31</f>
        <v>49166</v>
      </c>
      <c r="D996" s="58">
        <f>Bil!E31</f>
        <v>42611</v>
      </c>
      <c r="E996" s="58">
        <v>0</v>
      </c>
      <c r="F996" s="58">
        <v>0</v>
      </c>
      <c r="G996" s="59">
        <f t="shared" si="32"/>
        <v>2687.76</v>
      </c>
      <c r="H996" s="59">
        <f t="shared" si="31"/>
        <v>0</v>
      </c>
      <c r="I996" s="60"/>
    </row>
    <row r="997" spans="1:9" x14ac:dyDescent="0.2">
      <c r="A997" s="57">
        <v>152</v>
      </c>
      <c r="B997" s="58">
        <f>Bil!C32</f>
        <v>21</v>
      </c>
      <c r="C997" s="58">
        <f>Bil!D32</f>
        <v>1983387</v>
      </c>
      <c r="D997" s="58">
        <f>Bil!E32</f>
        <v>1964001</v>
      </c>
      <c r="E997" s="58">
        <v>0</v>
      </c>
      <c r="F997" s="58">
        <v>0</v>
      </c>
      <c r="G997" s="59">
        <f t="shared" si="32"/>
        <v>124139.16899999999</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2898845</v>
      </c>
      <c r="D999" s="58">
        <f>Bil!E34</f>
        <v>2888097</v>
      </c>
      <c r="E999" s="58">
        <v>0</v>
      </c>
      <c r="F999" s="58">
        <v>0</v>
      </c>
      <c r="G999" s="59">
        <f t="shared" si="32"/>
        <v>199525.897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17087</v>
      </c>
      <c r="D1006" s="58">
        <f>Bil!E41</f>
        <v>12806</v>
      </c>
      <c r="E1006" s="58">
        <v>0</v>
      </c>
      <c r="F1006" s="58">
        <v>0</v>
      </c>
      <c r="G1006" s="59">
        <f t="shared" si="32"/>
        <v>1280.97</v>
      </c>
      <c r="H1006" s="59">
        <f t="shared" si="31"/>
        <v>0</v>
      </c>
      <c r="I1006" s="60"/>
    </row>
    <row r="1007" spans="1:9" x14ac:dyDescent="0.2">
      <c r="A1007" s="57">
        <v>152</v>
      </c>
      <c r="B1007" s="58">
        <f>Bil!C42</f>
        <v>31</v>
      </c>
      <c r="C1007" s="58">
        <f>Bil!D42</f>
        <v>204223</v>
      </c>
      <c r="D1007" s="58">
        <f>Bil!E42</f>
        <v>204373</v>
      </c>
      <c r="E1007" s="58">
        <v>0</v>
      </c>
      <c r="F1007" s="58">
        <v>0</v>
      </c>
      <c r="G1007" s="59">
        <f t="shared" si="32"/>
        <v>19002.039000000001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187136</v>
      </c>
      <c r="D1011" s="58">
        <f>Bil!E46</f>
        <v>191567</v>
      </c>
      <c r="E1011" s="58">
        <v>0</v>
      </c>
      <c r="F1011" s="58">
        <v>0</v>
      </c>
      <c r="G1011" s="59">
        <f t="shared" si="32"/>
        <v>19959.45</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316037</v>
      </c>
      <c r="D1025" s="58">
        <f>Bil!E60</f>
        <v>304716</v>
      </c>
      <c r="E1025" s="58">
        <v>0</v>
      </c>
      <c r="F1025" s="58">
        <v>0</v>
      </c>
      <c r="G1025" s="59">
        <f t="shared" si="32"/>
        <v>45347.981</v>
      </c>
      <c r="H1025" s="59">
        <f t="shared" si="31"/>
        <v>0</v>
      </c>
      <c r="I1025" s="60"/>
    </row>
    <row r="1026" spans="1:9" x14ac:dyDescent="0.2">
      <c r="A1026" s="57">
        <v>152</v>
      </c>
      <c r="B1026" s="58">
        <f>Bil!C61</f>
        <v>50</v>
      </c>
      <c r="C1026" s="58">
        <f>Bil!D61</f>
        <v>316037</v>
      </c>
      <c r="D1026" s="58">
        <f>Bil!E61</f>
        <v>304716</v>
      </c>
      <c r="E1026" s="58">
        <v>0</v>
      </c>
      <c r="F1026" s="58">
        <v>0</v>
      </c>
      <c r="G1026" s="59">
        <f t="shared" si="32"/>
        <v>46273.450000000004</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994091</v>
      </c>
      <c r="D1039" s="58">
        <f>Bil!E74</f>
        <v>758728</v>
      </c>
      <c r="E1039" s="58">
        <v>0</v>
      </c>
      <c r="F1039" s="58">
        <v>0</v>
      </c>
      <c r="G1039" s="59">
        <f t="shared" si="32"/>
        <v>158227.46100000001</v>
      </c>
      <c r="H1039" s="59">
        <f t="shared" si="33"/>
        <v>0</v>
      </c>
      <c r="I1039" s="60"/>
    </row>
    <row r="1040" spans="1:9" x14ac:dyDescent="0.2">
      <c r="A1040" s="57">
        <v>152</v>
      </c>
      <c r="B1040" s="58">
        <f>Bil!C75</f>
        <v>64</v>
      </c>
      <c r="C1040" s="58">
        <f>Bil!D75</f>
        <v>120785</v>
      </c>
      <c r="D1040" s="58">
        <f>Bil!E75</f>
        <v>124905</v>
      </c>
      <c r="E1040" s="58">
        <v>0</v>
      </c>
      <c r="F1040" s="58">
        <v>0</v>
      </c>
      <c r="G1040" s="59">
        <f t="shared" si="32"/>
        <v>23718.080000000002</v>
      </c>
      <c r="H1040" s="59">
        <f t="shared" si="33"/>
        <v>0</v>
      </c>
      <c r="I1040" s="60"/>
    </row>
    <row r="1041" spans="1:9" x14ac:dyDescent="0.2">
      <c r="A1041" s="57">
        <v>152</v>
      </c>
      <c r="B1041" s="58">
        <f>Bil!C76</f>
        <v>65</v>
      </c>
      <c r="C1041" s="58">
        <f>Bil!D76</f>
        <v>120785</v>
      </c>
      <c r="D1041" s="58">
        <f>Bil!E76</f>
        <v>124905</v>
      </c>
      <c r="E1041" s="58">
        <v>0</v>
      </c>
      <c r="F1041" s="58">
        <v>0</v>
      </c>
      <c r="G1041" s="59">
        <f t="shared" ref="G1041:G1104" si="34">B1041/1000*C1041+B1041/500*D1041</f>
        <v>24088.675000000003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120785</v>
      </c>
      <c r="D1043" s="58">
        <f>Bil!E78</f>
        <v>124905</v>
      </c>
      <c r="E1043" s="58">
        <v>0</v>
      </c>
      <c r="F1043" s="58">
        <v>0</v>
      </c>
      <c r="G1043" s="59">
        <f t="shared" si="34"/>
        <v>24829.865000000002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33011</v>
      </c>
      <c r="D1049" s="58">
        <f>Bil!E84</f>
        <v>22604</v>
      </c>
      <c r="E1049" s="58">
        <v>0</v>
      </c>
      <c r="F1049" s="58">
        <v>0</v>
      </c>
      <c r="G1049" s="59">
        <f t="shared" si="34"/>
        <v>5709.9869999999992</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122</v>
      </c>
      <c r="D1054" s="58">
        <f>Bil!E89</f>
        <v>0</v>
      </c>
      <c r="E1054" s="58">
        <v>0</v>
      </c>
      <c r="F1054" s="58">
        <v>0</v>
      </c>
      <c r="G1054" s="59">
        <f t="shared" si="34"/>
        <v>9.516</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32889</v>
      </c>
      <c r="D1056" s="58">
        <f>Bil!E91</f>
        <v>22604</v>
      </c>
      <c r="E1056" s="58">
        <v>0</v>
      </c>
      <c r="F1056" s="58">
        <v>0</v>
      </c>
      <c r="G1056" s="59">
        <f t="shared" si="34"/>
        <v>6247.76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207988</v>
      </c>
      <c r="D1116" s="58">
        <f>Bil!E151</f>
        <v>0</v>
      </c>
      <c r="E1116" s="58">
        <v>0</v>
      </c>
      <c r="F1116" s="58">
        <v>0</v>
      </c>
      <c r="G1116" s="59">
        <f t="shared" si="36"/>
        <v>29118.320000000003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5888</v>
      </c>
      <c r="D1119" s="58">
        <f>Bil!E154</f>
        <v>0</v>
      </c>
      <c r="E1119" s="58">
        <v>0</v>
      </c>
      <c r="F1119" s="58">
        <v>0</v>
      </c>
      <c r="G1119" s="59">
        <f t="shared" si="36"/>
        <v>841.98399999999992</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1178</v>
      </c>
      <c r="D1125" s="58">
        <f>Bil!E160</f>
        <v>0</v>
      </c>
      <c r="E1125" s="58">
        <v>0</v>
      </c>
      <c r="F1125" s="58">
        <v>0</v>
      </c>
      <c r="G1125" s="59">
        <f t="shared" si="36"/>
        <v>175.52199999999999</v>
      </c>
      <c r="H1125" s="59">
        <f t="shared" si="35"/>
        <v>0</v>
      </c>
      <c r="I1125" s="60"/>
    </row>
    <row r="1126" spans="1:9" x14ac:dyDescent="0.2">
      <c r="A1126" s="57">
        <v>152</v>
      </c>
      <c r="B1126" s="58">
        <f>Bil!C161</f>
        <v>150</v>
      </c>
      <c r="C1126" s="58">
        <f>Bil!D161</f>
        <v>4710</v>
      </c>
      <c r="D1126" s="58">
        <f>Bil!E161</f>
        <v>0</v>
      </c>
      <c r="E1126" s="58">
        <v>0</v>
      </c>
      <c r="F1126" s="58">
        <v>0</v>
      </c>
      <c r="G1126" s="59">
        <f t="shared" si="36"/>
        <v>706.5</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2100</v>
      </c>
      <c r="D1129" s="58">
        <f>Bil!E164</f>
        <v>0</v>
      </c>
      <c r="E1129" s="58">
        <v>0</v>
      </c>
      <c r="F1129" s="58">
        <v>0</v>
      </c>
      <c r="G1129" s="59">
        <f t="shared" si="36"/>
        <v>321.3</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200000</v>
      </c>
      <c r="D1131" s="58">
        <f>Bil!E166</f>
        <v>0</v>
      </c>
      <c r="E1131" s="58">
        <v>0</v>
      </c>
      <c r="F1131" s="58">
        <v>0</v>
      </c>
      <c r="G1131" s="59">
        <f t="shared" si="36"/>
        <v>31000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632307</v>
      </c>
      <c r="D1134" s="58">
        <f>Bil!E169</f>
        <v>611219</v>
      </c>
      <c r="E1134" s="58">
        <v>0</v>
      </c>
      <c r="F1134" s="58">
        <v>0</v>
      </c>
      <c r="G1134" s="59">
        <f t="shared" si="36"/>
        <v>293049.70999999996</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632307</v>
      </c>
      <c r="D1137" s="58">
        <f>Bil!E172</f>
        <v>611219</v>
      </c>
      <c r="E1137" s="58">
        <v>0</v>
      </c>
      <c r="F1137" s="58">
        <v>0</v>
      </c>
      <c r="G1137" s="59">
        <f t="shared" si="36"/>
        <v>298613.94500000001</v>
      </c>
      <c r="H1137" s="59">
        <f t="shared" si="35"/>
        <v>0</v>
      </c>
      <c r="I1137" s="60"/>
    </row>
    <row r="1138" spans="1:9" x14ac:dyDescent="0.2">
      <c r="A1138" s="57">
        <v>152</v>
      </c>
      <c r="B1138" s="58">
        <f>Bil!C173</f>
        <v>162</v>
      </c>
      <c r="C1138" s="58">
        <f>Bil!D173</f>
        <v>13009354</v>
      </c>
      <c r="D1138" s="58">
        <f>Bil!E173</f>
        <v>12453464</v>
      </c>
      <c r="E1138" s="58">
        <v>0</v>
      </c>
      <c r="F1138" s="58">
        <v>0</v>
      </c>
      <c r="G1138" s="59">
        <f t="shared" si="36"/>
        <v>6142437.6840000004</v>
      </c>
      <c r="H1138" s="59">
        <f t="shared" si="35"/>
        <v>0</v>
      </c>
      <c r="I1138" s="60"/>
    </row>
    <row r="1139" spans="1:9" x14ac:dyDescent="0.2">
      <c r="A1139" s="57">
        <v>152</v>
      </c>
      <c r="B1139" s="58">
        <f>Bil!C174</f>
        <v>163</v>
      </c>
      <c r="C1139" s="58">
        <f>Bil!D174</f>
        <v>945182</v>
      </c>
      <c r="D1139" s="58">
        <f>Bil!E174</f>
        <v>689304</v>
      </c>
      <c r="E1139" s="58">
        <v>0</v>
      </c>
      <c r="F1139" s="58">
        <v>0</v>
      </c>
      <c r="G1139" s="59">
        <f t="shared" si="36"/>
        <v>378777.77</v>
      </c>
      <c r="H1139" s="59">
        <f t="shared" si="35"/>
        <v>0</v>
      </c>
      <c r="I1139" s="60"/>
    </row>
    <row r="1140" spans="1:9" x14ac:dyDescent="0.2">
      <c r="A1140" s="57">
        <v>152</v>
      </c>
      <c r="B1140" s="58">
        <f>Bil!C175</f>
        <v>164</v>
      </c>
      <c r="C1140" s="58">
        <f>Bil!D175</f>
        <v>923167</v>
      </c>
      <c r="D1140" s="58">
        <f>Bil!E175</f>
        <v>688798</v>
      </c>
      <c r="E1140" s="58">
        <v>0</v>
      </c>
      <c r="F1140" s="58">
        <v>0</v>
      </c>
      <c r="G1140" s="59">
        <f t="shared" si="36"/>
        <v>377325.13199999998</v>
      </c>
      <c r="H1140" s="59">
        <f t="shared" si="35"/>
        <v>0</v>
      </c>
      <c r="I1140" s="60"/>
    </row>
    <row r="1141" spans="1:9" x14ac:dyDescent="0.2">
      <c r="A1141" s="57">
        <v>152</v>
      </c>
      <c r="B1141" s="58">
        <f>Bil!C176</f>
        <v>165</v>
      </c>
      <c r="C1141" s="58">
        <f>Bil!D176</f>
        <v>630342</v>
      </c>
      <c r="D1141" s="58">
        <f>Bil!E176</f>
        <v>609803</v>
      </c>
      <c r="E1141" s="58">
        <v>0</v>
      </c>
      <c r="F1141" s="58">
        <v>0</v>
      </c>
      <c r="G1141" s="59">
        <f t="shared" si="36"/>
        <v>305241.42000000004</v>
      </c>
      <c r="H1141" s="59">
        <f t="shared" si="35"/>
        <v>0</v>
      </c>
      <c r="I1141" s="60"/>
    </row>
    <row r="1142" spans="1:9" x14ac:dyDescent="0.2">
      <c r="A1142" s="57">
        <v>152</v>
      </c>
      <c r="B1142" s="58">
        <f>Bil!C177</f>
        <v>166</v>
      </c>
      <c r="C1142" s="58">
        <f>Bil!D177</f>
        <v>276073</v>
      </c>
      <c r="D1142" s="58">
        <f>Bil!E177</f>
        <v>60032</v>
      </c>
      <c r="E1142" s="58">
        <v>0</v>
      </c>
      <c r="F1142" s="58">
        <v>0</v>
      </c>
      <c r="G1142" s="59">
        <f t="shared" si="36"/>
        <v>65758.741999999998</v>
      </c>
      <c r="H1142" s="59">
        <f t="shared" si="35"/>
        <v>0</v>
      </c>
      <c r="I1142" s="60"/>
    </row>
    <row r="1143" spans="1:9" x14ac:dyDescent="0.2">
      <c r="A1143" s="57">
        <v>152</v>
      </c>
      <c r="B1143" s="58">
        <f>Bil!C178</f>
        <v>167</v>
      </c>
      <c r="C1143" s="58">
        <f>Bil!D178</f>
        <v>876</v>
      </c>
      <c r="D1143" s="58">
        <f>Bil!E178</f>
        <v>460</v>
      </c>
      <c r="E1143" s="58">
        <v>0</v>
      </c>
      <c r="F1143" s="58">
        <v>0</v>
      </c>
      <c r="G1143" s="59">
        <f t="shared" si="36"/>
        <v>299.93200000000002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876</v>
      </c>
      <c r="D1146" s="58">
        <f>Bil!E181</f>
        <v>460</v>
      </c>
      <c r="E1146" s="58">
        <v>0</v>
      </c>
      <c r="F1146" s="58">
        <v>0</v>
      </c>
      <c r="G1146" s="59">
        <f t="shared" si="36"/>
        <v>305.32000000000005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15876</v>
      </c>
      <c r="D1150" s="58">
        <f>Bil!E185</f>
        <v>18503</v>
      </c>
      <c r="E1150" s="58">
        <v>0</v>
      </c>
      <c r="F1150" s="58">
        <v>0</v>
      </c>
      <c r="G1150" s="59">
        <f t="shared" si="36"/>
        <v>9201.4680000000008</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22015</v>
      </c>
      <c r="D1196" s="58">
        <f>Bil!E231</f>
        <v>506</v>
      </c>
      <c r="E1196" s="58">
        <v>0</v>
      </c>
      <c r="F1196" s="58">
        <v>0</v>
      </c>
      <c r="G1196" s="59">
        <f t="shared" si="38"/>
        <v>5065.9400000000005</v>
      </c>
      <c r="H1196" s="59">
        <f t="shared" si="37"/>
        <v>0</v>
      </c>
      <c r="I1196" s="60"/>
    </row>
    <row r="1197" spans="1:9" x14ac:dyDescent="0.2">
      <c r="A1197" s="57">
        <v>152</v>
      </c>
      <c r="B1197" s="58">
        <f>Bil!C232</f>
        <v>221</v>
      </c>
      <c r="C1197" s="58">
        <f>Bil!D232</f>
        <v>22015</v>
      </c>
      <c r="D1197" s="58">
        <f>Bil!E232</f>
        <v>506</v>
      </c>
      <c r="E1197" s="58">
        <v>0</v>
      </c>
      <c r="F1197" s="58">
        <v>0</v>
      </c>
      <c r="G1197" s="59">
        <f t="shared" si="38"/>
        <v>5088.9669999999996</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12064172</v>
      </c>
      <c r="D1199" s="58">
        <f>Bil!E234</f>
        <v>11764160</v>
      </c>
      <c r="E1199" s="58">
        <v>0</v>
      </c>
      <c r="F1199" s="58">
        <v>0</v>
      </c>
      <c r="G1199" s="59">
        <f t="shared" si="38"/>
        <v>7937125.716</v>
      </c>
      <c r="H1199" s="59">
        <f t="shared" si="37"/>
        <v>0</v>
      </c>
      <c r="I1199" s="60"/>
    </row>
    <row r="1200" spans="1:9" x14ac:dyDescent="0.2">
      <c r="A1200" s="57">
        <v>152</v>
      </c>
      <c r="B1200" s="58">
        <f>Bil!C235</f>
        <v>224</v>
      </c>
      <c r="C1200" s="58">
        <f>Bil!D235</f>
        <v>12007986</v>
      </c>
      <c r="D1200" s="58">
        <f>Bil!E235</f>
        <v>11687457</v>
      </c>
      <c r="E1200" s="58">
        <v>0</v>
      </c>
      <c r="F1200" s="58">
        <v>0</v>
      </c>
      <c r="G1200" s="59">
        <f t="shared" si="38"/>
        <v>7925769.6000000006</v>
      </c>
      <c r="H1200" s="59">
        <f t="shared" si="37"/>
        <v>0</v>
      </c>
      <c r="I1200" s="60"/>
    </row>
    <row r="1201" spans="1:9" x14ac:dyDescent="0.2">
      <c r="A1201" s="57">
        <v>152</v>
      </c>
      <c r="B1201" s="58">
        <f>Bil!C236</f>
        <v>225</v>
      </c>
      <c r="C1201" s="58">
        <f>Bil!D236</f>
        <v>20169958</v>
      </c>
      <c r="D1201" s="58">
        <f>Bil!E236</f>
        <v>20219463</v>
      </c>
      <c r="E1201" s="58">
        <v>0</v>
      </c>
      <c r="F1201" s="58">
        <v>0</v>
      </c>
      <c r="G1201" s="59">
        <f t="shared" si="38"/>
        <v>13636998.899999999</v>
      </c>
      <c r="H1201" s="59">
        <f t="shared" si="37"/>
        <v>0</v>
      </c>
      <c r="I1201" s="60"/>
    </row>
    <row r="1202" spans="1:9" x14ac:dyDescent="0.2">
      <c r="A1202" s="57">
        <v>152</v>
      </c>
      <c r="B1202" s="58">
        <f>Bil!C237</f>
        <v>226</v>
      </c>
      <c r="C1202" s="58">
        <f>Bil!D237</f>
        <v>19284571</v>
      </c>
      <c r="D1202" s="58">
        <f>Bil!E237</f>
        <v>19286006</v>
      </c>
      <c r="E1202" s="58">
        <v>0</v>
      </c>
      <c r="F1202" s="58">
        <v>0</v>
      </c>
      <c r="G1202" s="59">
        <f t="shared" si="38"/>
        <v>13075587.757999999</v>
      </c>
      <c r="H1202" s="59">
        <f t="shared" si="37"/>
        <v>0</v>
      </c>
      <c r="I1202" s="60"/>
    </row>
    <row r="1203" spans="1:9" x14ac:dyDescent="0.2">
      <c r="A1203" s="57">
        <v>152</v>
      </c>
      <c r="B1203" s="58">
        <f>Bil!C238</f>
        <v>227</v>
      </c>
      <c r="C1203" s="58">
        <f>Bil!D238</f>
        <v>885387</v>
      </c>
      <c r="D1203" s="58">
        <f>Bil!E238</f>
        <v>933457</v>
      </c>
      <c r="E1203" s="58">
        <v>0</v>
      </c>
      <c r="F1203" s="58">
        <v>0</v>
      </c>
      <c r="G1203" s="59">
        <f t="shared" si="38"/>
        <v>624772.32700000005</v>
      </c>
      <c r="H1203" s="59">
        <f t="shared" si="37"/>
        <v>0</v>
      </c>
      <c r="I1203" s="60"/>
    </row>
    <row r="1204" spans="1:9" x14ac:dyDescent="0.2">
      <c r="A1204" s="57">
        <v>152</v>
      </c>
      <c r="B1204" s="58">
        <f>Bil!C239</f>
        <v>228</v>
      </c>
      <c r="C1204" s="58">
        <f>Bil!D239</f>
        <v>8161972</v>
      </c>
      <c r="D1204" s="58">
        <f>Bil!E239</f>
        <v>8532006</v>
      </c>
      <c r="E1204" s="58">
        <v>0</v>
      </c>
      <c r="F1204" s="58">
        <v>0</v>
      </c>
      <c r="G1204" s="59">
        <f t="shared" si="38"/>
        <v>5751524.352</v>
      </c>
      <c r="H1204" s="59">
        <f t="shared" si="37"/>
        <v>0</v>
      </c>
      <c r="I1204" s="60"/>
    </row>
    <row r="1205" spans="1:9" x14ac:dyDescent="0.2">
      <c r="A1205" s="57">
        <v>152</v>
      </c>
      <c r="B1205" s="58">
        <f>Bil!C240</f>
        <v>229</v>
      </c>
      <c r="C1205" s="58">
        <f>Bil!D240</f>
        <v>8161972</v>
      </c>
      <c r="D1205" s="58">
        <f>Bil!E240</f>
        <v>8532006</v>
      </c>
      <c r="E1205" s="58">
        <v>0</v>
      </c>
      <c r="F1205" s="58">
        <v>0</v>
      </c>
      <c r="G1205" s="59">
        <f t="shared" si="38"/>
        <v>5776750.3360000001</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7018</v>
      </c>
      <c r="D1208" s="58">
        <f>Bil!E243</f>
        <v>76703</v>
      </c>
      <c r="E1208" s="58">
        <v>0</v>
      </c>
      <c r="F1208" s="58">
        <v>0</v>
      </c>
      <c r="G1208" s="59">
        <f t="shared" si="38"/>
        <v>37218.368000000002</v>
      </c>
      <c r="H1208" s="59">
        <f t="shared" si="37"/>
        <v>0</v>
      </c>
      <c r="I1208" s="60"/>
    </row>
    <row r="1209" spans="1:9" x14ac:dyDescent="0.2">
      <c r="A1209" s="57">
        <v>152</v>
      </c>
      <c r="B1209" s="58">
        <f>Bil!C244</f>
        <v>233</v>
      </c>
      <c r="C1209" s="58">
        <f>Bil!D244</f>
        <v>0</v>
      </c>
      <c r="D1209" s="58">
        <f>Bil!E244</f>
        <v>43301</v>
      </c>
      <c r="E1209" s="58">
        <v>0</v>
      </c>
      <c r="F1209" s="58">
        <v>0</v>
      </c>
      <c r="G1209" s="59">
        <f t="shared" si="38"/>
        <v>20178.266</v>
      </c>
      <c r="H1209" s="59">
        <f t="shared" si="37"/>
        <v>0</v>
      </c>
      <c r="I1209" s="60"/>
    </row>
    <row r="1210" spans="1:9" x14ac:dyDescent="0.2">
      <c r="A1210" s="57">
        <v>152</v>
      </c>
      <c r="B1210" s="58">
        <f>Bil!C245</f>
        <v>234</v>
      </c>
      <c r="C1210" s="58">
        <f>Bil!D245</f>
        <v>7018</v>
      </c>
      <c r="D1210" s="58">
        <f>Bil!E245</f>
        <v>33402</v>
      </c>
      <c r="E1210" s="58">
        <v>0</v>
      </c>
      <c r="F1210" s="58">
        <v>0</v>
      </c>
      <c r="G1210" s="59">
        <f t="shared" si="38"/>
        <v>17274.348000000002</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158819</v>
      </c>
      <c r="D1212" s="58">
        <f>Bil!E247</f>
        <v>0</v>
      </c>
      <c r="E1212" s="58">
        <v>0</v>
      </c>
      <c r="F1212" s="58">
        <v>0</v>
      </c>
      <c r="G1212" s="59">
        <f t="shared" si="38"/>
        <v>37481.284</v>
      </c>
      <c r="H1212" s="59">
        <f t="shared" si="37"/>
        <v>0</v>
      </c>
      <c r="I1212" s="60"/>
    </row>
    <row r="1213" spans="1:9" x14ac:dyDescent="0.2">
      <c r="A1213" s="57">
        <v>152</v>
      </c>
      <c r="B1213" s="58">
        <f>Bil!C248</f>
        <v>237</v>
      </c>
      <c r="C1213" s="58">
        <f>Bil!D248</f>
        <v>158819</v>
      </c>
      <c r="D1213" s="58">
        <f>Bil!E248</f>
        <v>0</v>
      </c>
      <c r="E1213" s="58">
        <v>0</v>
      </c>
      <c r="F1213" s="58">
        <v>0</v>
      </c>
      <c r="G1213" s="59">
        <f t="shared" si="38"/>
        <v>37640.102999999996</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207987</v>
      </c>
      <c r="D1216" s="58">
        <f>Bil!E251</f>
        <v>0</v>
      </c>
      <c r="E1216" s="58">
        <v>0</v>
      </c>
      <c r="F1216" s="58">
        <v>0</v>
      </c>
      <c r="G1216" s="59">
        <f t="shared" si="38"/>
        <v>49916.88</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207988</v>
      </c>
      <c r="D1225" s="58">
        <f>Bil!E261</f>
        <v>0</v>
      </c>
      <c r="E1225" s="58">
        <v>0</v>
      </c>
      <c r="F1225" s="58">
        <v>0</v>
      </c>
      <c r="G1225" s="59">
        <f t="shared" si="38"/>
        <v>51789.012000000002</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923167</v>
      </c>
      <c r="D1252" s="58">
        <f>Bil!E288</f>
        <v>688798</v>
      </c>
      <c r="E1252" s="58">
        <v>0</v>
      </c>
      <c r="F1252" s="58">
        <v>0</v>
      </c>
      <c r="G1252" s="59">
        <f t="shared" si="40"/>
        <v>635010.58800000011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8764307</v>
      </c>
      <c r="D1396" s="58">
        <f>RasF!E121</f>
        <v>8944625</v>
      </c>
      <c r="E1396" s="58">
        <v>0</v>
      </c>
      <c r="F1396" s="58">
        <v>0</v>
      </c>
      <c r="G1396" s="59">
        <f t="shared" si="44"/>
        <v>2931891.27</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8764307</v>
      </c>
      <c r="D1400" s="58">
        <f>RasF!E125</f>
        <v>8944625</v>
      </c>
      <c r="E1400" s="58">
        <v>0</v>
      </c>
      <c r="F1400" s="58">
        <v>0</v>
      </c>
      <c r="G1400" s="59">
        <f t="shared" si="44"/>
        <v>3038505.4980000001</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8764307</v>
      </c>
      <c r="D1402" s="58">
        <f>RasF!E127</f>
        <v>8944625</v>
      </c>
      <c r="E1402" s="58">
        <v>0</v>
      </c>
      <c r="F1402" s="58">
        <v>0</v>
      </c>
      <c r="G1402" s="59">
        <f t="shared" si="44"/>
        <v>3091812.6120000002</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8764307</v>
      </c>
      <c r="D1423" s="67">
        <f>RasF!E148</f>
        <v>8944625</v>
      </c>
      <c r="E1423" s="67">
        <v>0</v>
      </c>
      <c r="F1423" s="67">
        <v>0</v>
      </c>
      <c r="G1423" s="68">
        <f t="shared" si="44"/>
        <v>3651537.3090000004</v>
      </c>
      <c r="H1423" s="68">
        <f t="shared" si="45"/>
        <v>0</v>
      </c>
      <c r="I1423" s="69"/>
    </row>
    <row r="1424" spans="1:9" x14ac:dyDescent="0.2">
      <c r="A1424" s="62">
        <v>156</v>
      </c>
      <c r="B1424" s="63">
        <f>PVRIO!C12</f>
        <v>1</v>
      </c>
      <c r="C1424" s="70">
        <f>PVRIO!D12</f>
        <v>0</v>
      </c>
      <c r="D1424" s="70">
        <f>PVRIO!E12</f>
        <v>172</v>
      </c>
      <c r="E1424" s="70">
        <v>0</v>
      </c>
      <c r="F1424" s="70">
        <v>0</v>
      </c>
      <c r="G1424" s="64">
        <f t="shared" si="44"/>
        <v>0.34400000000000003</v>
      </c>
      <c r="H1424" s="64">
        <f t="shared" si="45"/>
        <v>0</v>
      </c>
      <c r="I1424" s="65">
        <v>0</v>
      </c>
    </row>
    <row r="1425" spans="1:9" x14ac:dyDescent="0.2">
      <c r="A1425" s="57">
        <v>156</v>
      </c>
      <c r="B1425" s="58">
        <f>PVRIO!C13</f>
        <v>2</v>
      </c>
      <c r="C1425" s="61">
        <f>PVRIO!D13</f>
        <v>0</v>
      </c>
      <c r="D1425" s="61">
        <f>PVRIO!E13</f>
        <v>172</v>
      </c>
      <c r="E1425" s="61">
        <v>0</v>
      </c>
      <c r="F1425" s="61">
        <v>0</v>
      </c>
      <c r="G1425" s="59">
        <f t="shared" ref="G1425:G1467" si="46">B1425/1000*C1425+B1425/500*D1425</f>
        <v>0.68800000000000006</v>
      </c>
      <c r="H1425" s="59">
        <f t="shared" si="45"/>
        <v>0</v>
      </c>
      <c r="I1425" s="60">
        <v>0</v>
      </c>
    </row>
    <row r="1426" spans="1:9" x14ac:dyDescent="0.2">
      <c r="A1426" s="57">
        <v>156</v>
      </c>
      <c r="B1426" s="58">
        <f>PVRIO!C14</f>
        <v>3</v>
      </c>
      <c r="C1426" s="61">
        <f>PVRIO!D14</f>
        <v>0</v>
      </c>
      <c r="D1426" s="61">
        <f>PVRIO!E14</f>
        <v>172</v>
      </c>
      <c r="E1426" s="61">
        <v>0</v>
      </c>
      <c r="F1426" s="61">
        <v>0</v>
      </c>
      <c r="G1426" s="59">
        <f t="shared" si="46"/>
        <v>1.032</v>
      </c>
      <c r="H1426" s="59">
        <f t="shared" si="45"/>
        <v>0</v>
      </c>
      <c r="I1426" s="60">
        <v>0</v>
      </c>
    </row>
    <row r="1427" spans="1:9" x14ac:dyDescent="0.2">
      <c r="A1427" s="57">
        <v>156</v>
      </c>
      <c r="B1427" s="58">
        <f>PVRIO!C15</f>
        <v>4</v>
      </c>
      <c r="C1427" s="61">
        <f>PVRIO!D15</f>
        <v>0</v>
      </c>
      <c r="D1427" s="61">
        <f>PVRIO!E15</f>
        <v>172</v>
      </c>
      <c r="E1427" s="61">
        <v>0</v>
      </c>
      <c r="F1427" s="61">
        <v>0</v>
      </c>
      <c r="G1427" s="59">
        <f t="shared" si="46"/>
        <v>1.3760000000000001</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923167</v>
      </c>
      <c r="D1468" s="70"/>
      <c r="E1468" s="70">
        <v>0</v>
      </c>
      <c r="F1468" s="70">
        <v>0</v>
      </c>
      <c r="G1468" s="64">
        <f t="shared" ref="G1468:G1499" si="51">B1468/1000*C1468</f>
        <v>923.16700000000003</v>
      </c>
      <c r="H1468" s="64">
        <f t="shared" ref="H1468:H1499" si="52">ABS(C1468-ROUND(C1468,0))</f>
        <v>0</v>
      </c>
      <c r="I1468" s="65"/>
    </row>
    <row r="1469" spans="1:9" x14ac:dyDescent="0.2">
      <c r="A1469" s="73">
        <v>159</v>
      </c>
      <c r="B1469" s="61">
        <f>Obv!C13</f>
        <v>2</v>
      </c>
      <c r="C1469" s="61">
        <f>Obv!D13</f>
        <v>9811652</v>
      </c>
      <c r="D1469" s="61">
        <v>0</v>
      </c>
      <c r="E1469" s="61">
        <v>0</v>
      </c>
      <c r="F1469" s="61">
        <v>0</v>
      </c>
      <c r="G1469" s="59">
        <f t="shared" si="51"/>
        <v>19623.304</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9757694</v>
      </c>
      <c r="D1471" s="61">
        <v>0</v>
      </c>
      <c r="E1471" s="61">
        <v>0</v>
      </c>
      <c r="F1471" s="61">
        <v>0</v>
      </c>
      <c r="G1471" s="59">
        <f t="shared" si="51"/>
        <v>39030.775999999998</v>
      </c>
      <c r="H1471" s="59">
        <f t="shared" si="52"/>
        <v>0</v>
      </c>
      <c r="I1471" s="60"/>
    </row>
    <row r="1472" spans="1:9" x14ac:dyDescent="0.2">
      <c r="A1472" s="73">
        <v>159</v>
      </c>
      <c r="B1472" s="61">
        <f>Obv!C16</f>
        <v>5</v>
      </c>
      <c r="C1472" s="61">
        <f>Obv!D16</f>
        <v>8017713</v>
      </c>
      <c r="D1472" s="61">
        <v>0</v>
      </c>
      <c r="E1472" s="61">
        <v>0</v>
      </c>
      <c r="F1472" s="61">
        <v>0</v>
      </c>
      <c r="G1472" s="59">
        <f t="shared" si="51"/>
        <v>40088.565000000002</v>
      </c>
      <c r="H1472" s="59">
        <f t="shared" si="52"/>
        <v>0</v>
      </c>
      <c r="I1472" s="60"/>
    </row>
    <row r="1473" spans="1:9" x14ac:dyDescent="0.2">
      <c r="A1473" s="73">
        <v>159</v>
      </c>
      <c r="B1473" s="61">
        <f>Obv!C17</f>
        <v>6</v>
      </c>
      <c r="C1473" s="61">
        <f>Obv!D17</f>
        <v>1613335</v>
      </c>
      <c r="D1473" s="61">
        <v>0</v>
      </c>
      <c r="E1473" s="61">
        <v>0</v>
      </c>
      <c r="F1473" s="61">
        <v>0</v>
      </c>
      <c r="G1473" s="59">
        <f t="shared" si="51"/>
        <v>9680.01</v>
      </c>
      <c r="H1473" s="59">
        <f t="shared" si="52"/>
        <v>0</v>
      </c>
      <c r="I1473" s="60"/>
    </row>
    <row r="1474" spans="1:9" x14ac:dyDescent="0.2">
      <c r="A1474" s="73">
        <v>159</v>
      </c>
      <c r="B1474" s="61">
        <f>Obv!C18</f>
        <v>7</v>
      </c>
      <c r="C1474" s="61">
        <f>Obv!D18</f>
        <v>6907</v>
      </c>
      <c r="D1474" s="61">
        <v>0</v>
      </c>
      <c r="E1474" s="61">
        <v>0</v>
      </c>
      <c r="F1474" s="61">
        <v>0</v>
      </c>
      <c r="G1474" s="59">
        <f t="shared" si="51"/>
        <v>48.349000000000004</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119739</v>
      </c>
      <c r="D1478" s="61">
        <v>0</v>
      </c>
      <c r="E1478" s="61">
        <v>0</v>
      </c>
      <c r="F1478" s="61">
        <v>0</v>
      </c>
      <c r="G1478" s="59">
        <f t="shared" si="51"/>
        <v>1317.1289999999999</v>
      </c>
      <c r="H1478" s="59">
        <f t="shared" si="52"/>
        <v>0</v>
      </c>
      <c r="I1478" s="60"/>
    </row>
    <row r="1479" spans="1:9" x14ac:dyDescent="0.2">
      <c r="A1479" s="73">
        <v>159</v>
      </c>
      <c r="B1479" s="61">
        <f>Obv!C23</f>
        <v>12</v>
      </c>
      <c r="C1479" s="61">
        <f>Obv!D23</f>
        <v>53958</v>
      </c>
      <c r="D1479" s="61">
        <v>0</v>
      </c>
      <c r="E1479" s="61">
        <v>0</v>
      </c>
      <c r="F1479" s="61">
        <v>0</v>
      </c>
      <c r="G1479" s="59">
        <f t="shared" si="51"/>
        <v>647.49599999999998</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10046021</v>
      </c>
      <c r="D1486" s="61">
        <v>0</v>
      </c>
      <c r="E1486" s="61">
        <v>0</v>
      </c>
      <c r="F1486" s="61">
        <v>0</v>
      </c>
      <c r="G1486" s="59">
        <f t="shared" si="51"/>
        <v>190874.399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9992063</v>
      </c>
      <c r="D1488" s="61">
        <v>0</v>
      </c>
      <c r="E1488" s="61">
        <v>0</v>
      </c>
      <c r="F1488" s="61">
        <v>0</v>
      </c>
      <c r="G1488" s="59">
        <f t="shared" si="51"/>
        <v>209833.323</v>
      </c>
      <c r="H1488" s="59">
        <f t="shared" si="52"/>
        <v>0</v>
      </c>
      <c r="I1488" s="60"/>
    </row>
    <row r="1489" spans="1:9" x14ac:dyDescent="0.2">
      <c r="A1489" s="73">
        <v>159</v>
      </c>
      <c r="B1489" s="61">
        <f>Obv!C33</f>
        <v>22</v>
      </c>
      <c r="C1489" s="61">
        <f>Obv!D33</f>
        <v>8038252</v>
      </c>
      <c r="D1489" s="61">
        <v>0</v>
      </c>
      <c r="E1489" s="61">
        <v>0</v>
      </c>
      <c r="F1489" s="61">
        <v>0</v>
      </c>
      <c r="G1489" s="59">
        <f t="shared" si="51"/>
        <v>176841.54399999999</v>
      </c>
      <c r="H1489" s="59">
        <f t="shared" si="52"/>
        <v>0</v>
      </c>
      <c r="I1489" s="60"/>
    </row>
    <row r="1490" spans="1:9" x14ac:dyDescent="0.2">
      <c r="A1490" s="73">
        <v>159</v>
      </c>
      <c r="B1490" s="61">
        <f>Obv!C34</f>
        <v>23</v>
      </c>
      <c r="C1490" s="61">
        <f>Obv!D34</f>
        <v>1829376</v>
      </c>
      <c r="D1490" s="61">
        <v>0</v>
      </c>
      <c r="E1490" s="61">
        <v>0</v>
      </c>
      <c r="F1490" s="61">
        <v>0</v>
      </c>
      <c r="G1490" s="59">
        <f t="shared" si="51"/>
        <v>42075.648000000001</v>
      </c>
      <c r="H1490" s="59">
        <f t="shared" si="52"/>
        <v>0</v>
      </c>
      <c r="I1490" s="60"/>
    </row>
    <row r="1491" spans="1:9" x14ac:dyDescent="0.2">
      <c r="A1491" s="73">
        <v>159</v>
      </c>
      <c r="B1491" s="61">
        <f>Obv!C35</f>
        <v>24</v>
      </c>
      <c r="C1491" s="61">
        <f>Obv!D35</f>
        <v>7322</v>
      </c>
      <c r="D1491" s="61">
        <v>0</v>
      </c>
      <c r="E1491" s="61">
        <v>0</v>
      </c>
      <c r="F1491" s="61">
        <v>0</v>
      </c>
      <c r="G1491" s="59">
        <f t="shared" si="51"/>
        <v>175.72800000000001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117113</v>
      </c>
      <c r="D1495" s="61">
        <v>0</v>
      </c>
      <c r="E1495" s="61">
        <v>0</v>
      </c>
      <c r="F1495" s="61">
        <v>0</v>
      </c>
      <c r="G1495" s="59">
        <f t="shared" si="51"/>
        <v>3279.1640000000002</v>
      </c>
      <c r="H1495" s="59">
        <f t="shared" si="52"/>
        <v>0</v>
      </c>
      <c r="I1495" s="60"/>
    </row>
    <row r="1496" spans="1:9" x14ac:dyDescent="0.2">
      <c r="A1496" s="73">
        <v>159</v>
      </c>
      <c r="B1496" s="61">
        <f>Obv!C40</f>
        <v>29</v>
      </c>
      <c r="C1496" s="61">
        <f>Obv!D40</f>
        <v>53958</v>
      </c>
      <c r="D1496" s="61">
        <v>0</v>
      </c>
      <c r="E1496" s="61">
        <v>0</v>
      </c>
      <c r="F1496" s="61">
        <v>0</v>
      </c>
      <c r="G1496" s="59">
        <f t="shared" si="51"/>
        <v>1564.7820000000002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688798</v>
      </c>
      <c r="D1503" s="61">
        <v>0</v>
      </c>
      <c r="E1503" s="61">
        <v>0</v>
      </c>
      <c r="F1503" s="61">
        <v>0</v>
      </c>
      <c r="G1503" s="59">
        <f t="shared" si="53"/>
        <v>24796.727999999999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688798</v>
      </c>
      <c r="D1557" s="61">
        <v>0</v>
      </c>
      <c r="E1557" s="61">
        <v>0</v>
      </c>
      <c r="F1557" s="61">
        <v>0</v>
      </c>
      <c r="G1557" s="59">
        <f t="shared" si="55"/>
        <v>61991.82</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688798</v>
      </c>
      <c r="D1559" s="61">
        <v>0</v>
      </c>
      <c r="E1559" s="61">
        <v>0</v>
      </c>
      <c r="F1559" s="61">
        <v>0</v>
      </c>
      <c r="G1559" s="59">
        <f t="shared" si="55"/>
        <v>63369.415999999997</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11" activePane="bottomLeft" state="frozen"/>
      <selection pane="bottomLeft" activeCell="B61" sqref="B6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19</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18651</v>
      </c>
      <c r="C6" s="12"/>
      <c r="D6" s="360" t="s">
        <v>3128</v>
      </c>
      <c r="E6" s="361"/>
      <c r="F6" s="15" t="s">
        <v>237</v>
      </c>
      <c r="G6" s="12"/>
      <c r="H6" s="12"/>
      <c r="I6" s="12"/>
      <c r="J6" s="368">
        <f>SUM(Skriveni!G2:G1561)</f>
        <v>191170089.51699987</v>
      </c>
      <c r="K6" s="368"/>
    </row>
    <row r="7" spans="1:11" ht="3" customHeight="1" x14ac:dyDescent="0.2">
      <c r="A7" s="12"/>
      <c r="B7" s="12"/>
      <c r="C7" s="12"/>
      <c r="D7" s="12"/>
      <c r="E7" s="12"/>
      <c r="F7" s="12"/>
      <c r="G7" s="12"/>
      <c r="H7" s="12"/>
      <c r="I7" s="12"/>
      <c r="J7" s="12"/>
      <c r="K7" s="12"/>
    </row>
    <row r="8" spans="1:11" ht="15" customHeight="1" x14ac:dyDescent="0.2">
      <c r="A8" s="22" t="s">
        <v>3125</v>
      </c>
      <c r="B8" s="27">
        <v>385247</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20000</v>
      </c>
      <c r="C12" s="357" t="s">
        <v>3009</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58098568917</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8531</v>
      </c>
      <c r="C18" s="351" t="str">
        <f xml:space="preserve"> IF(B18&gt;0,LOOKUP(B18,Sifre!A255:A869,Sifre!B255:B869),"Djelatnost nije upisana")</f>
        <v>Opće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98</v>
      </c>
      <c r="C22" s="351" t="str">
        <f>IF(B22&gt;0, "Županija: " &amp; LOOKUP(H2,A83:A103,B83:B103) &amp; ", grad/općina: " &amp; LOOKUP(B22,A107:A663,B107:B663),"Šifra grada/općine nije upisana")</f>
        <v>Županija: DUBROVAČKO-NERETVANSKA, grad/općina: DUBROVNIK</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4296</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8572392</v>
      </c>
      <c r="K39" s="114">
        <f>PRRAS!E12</f>
        <v>9173129</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8731054</v>
      </c>
      <c r="K40" s="117">
        <f>PRRAS!E159</f>
        <v>8890533</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76703</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151801</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12015263</v>
      </c>
      <c r="K43" s="114">
        <f>Bil!E13</f>
        <v>11694735</v>
      </c>
    </row>
    <row r="44" spans="1:11" ht="12.95" customHeight="1" x14ac:dyDescent="0.2">
      <c r="A44" s="371"/>
      <c r="B44" s="376" t="str">
        <f>Bil!B74</f>
        <v>Financijska imovina (AOP 064+073+081+112+128+140+157+158)</v>
      </c>
      <c r="C44" s="401"/>
      <c r="D44" s="401"/>
      <c r="E44" s="401"/>
      <c r="F44" s="401"/>
      <c r="G44" s="401"/>
      <c r="H44" s="401"/>
      <c r="I44" s="115">
        <f>Bil!C74</f>
        <v>63</v>
      </c>
      <c r="J44" s="116">
        <f>Bil!D74</f>
        <v>994091</v>
      </c>
      <c r="K44" s="117">
        <f>Bil!E74</f>
        <v>758728</v>
      </c>
    </row>
    <row r="45" spans="1:11" ht="12.95" customHeight="1" x14ac:dyDescent="0.2">
      <c r="A45" s="371"/>
      <c r="B45" s="376" t="str">
        <f>Bil!B174</f>
        <v xml:space="preserve">Obveze (AOP 164+175+176+192+220) </v>
      </c>
      <c r="C45" s="401"/>
      <c r="D45" s="401"/>
      <c r="E45" s="401"/>
      <c r="F45" s="401"/>
      <c r="G45" s="401"/>
      <c r="H45" s="401"/>
      <c r="I45" s="115">
        <f>Bil!C174</f>
        <v>163</v>
      </c>
      <c r="J45" s="116">
        <f>Bil!D174</f>
        <v>945182</v>
      </c>
      <c r="K45" s="117">
        <f>Bil!E174</f>
        <v>689304</v>
      </c>
    </row>
    <row r="46" spans="1:11" ht="12.95" customHeight="1" x14ac:dyDescent="0.2">
      <c r="A46" s="372"/>
      <c r="B46" s="390" t="str">
        <f>Bil!B234</f>
        <v>Vlastiti izvori (224 + 232 - 236 + 240 do 242)</v>
      </c>
      <c r="C46" s="391"/>
      <c r="D46" s="391"/>
      <c r="E46" s="391"/>
      <c r="F46" s="391"/>
      <c r="G46" s="391"/>
      <c r="H46" s="391"/>
      <c r="I46" s="118">
        <f>Bil!C234</f>
        <v>223</v>
      </c>
      <c r="J46" s="119">
        <f>Bil!D234</f>
        <v>12064172</v>
      </c>
      <c r="K46" s="120">
        <f>Bil!E234</f>
        <v>11764160</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8764307</v>
      </c>
      <c r="K50" s="117">
        <f>RasF!E121</f>
        <v>8944625</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8764307</v>
      </c>
      <c r="K51" s="120">
        <f>RasF!E148</f>
        <v>8944625</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172</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923167</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688798</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688798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120" zoomScaleNormal="120" workbookViewId="0">
      <pane ySplit="1" topLeftCell="A617" activePane="bottomLeft" state="frozen"/>
      <selection pane="bottomLeft" activeCell="E680" sqref="E68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18651</v>
      </c>
      <c r="C4" s="414"/>
      <c r="D4" s="414"/>
      <c r="E4" s="415">
        <f>SUM(Skriveni!G2:G976)</f>
        <v>111560422.38399999</v>
      </c>
      <c r="F4" s="416"/>
    </row>
    <row r="5" spans="1:7" s="23" customFormat="1" ht="15" customHeight="1" x14ac:dyDescent="0.2">
      <c r="B5" s="413" t="str">
        <f>"Naziv: "&amp;IF(RefStr!B10&lt;&gt;"",RefStr!B10,"_______________________________________")</f>
        <v>Naziv: GIMNAZIJA DUBROVNIK</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8531 Opće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8572392</v>
      </c>
      <c r="E12" s="147">
        <f>E13+E50+E56+E85+E116+E134+E141+E147</f>
        <v>9173129</v>
      </c>
      <c r="F12" s="148">
        <f>IF(D12&lt;&gt;0,IF(E12/D12&gt;=100,"&gt;&gt;100",E12/D12*100),"-")</f>
        <v>107.00781065541567</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7418510</v>
      </c>
      <c r="E56" s="147">
        <f>E57+E60+E65+E68+E71+E74+E77+E80</f>
        <v>7843273</v>
      </c>
      <c r="F56" s="150">
        <f t="shared" si="0"/>
        <v>105.72571850681607</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7418510</v>
      </c>
      <c r="E74" s="147">
        <f>SUM(E75:E76)</f>
        <v>7826842</v>
      </c>
      <c r="F74" s="150">
        <f t="shared" si="0"/>
        <v>105.50423198189394</v>
      </c>
    </row>
    <row r="75" spans="1:6" s="8" customFormat="1" x14ac:dyDescent="0.2">
      <c r="A75" s="145" t="s">
        <v>1142</v>
      </c>
      <c r="B75" s="146" t="s">
        <v>3980</v>
      </c>
      <c r="C75" s="345">
        <v>64</v>
      </c>
      <c r="D75" s="149">
        <v>7418510</v>
      </c>
      <c r="E75" s="149">
        <v>7796842</v>
      </c>
      <c r="F75" s="148">
        <f t="shared" si="0"/>
        <v>105.09983810765236</v>
      </c>
    </row>
    <row r="76" spans="1:6" s="8" customFormat="1" x14ac:dyDescent="0.2">
      <c r="A76" s="145" t="s">
        <v>3981</v>
      </c>
      <c r="B76" s="146" t="s">
        <v>3982</v>
      </c>
      <c r="C76" s="345">
        <v>65</v>
      </c>
      <c r="D76" s="149"/>
      <c r="E76" s="149">
        <v>30000</v>
      </c>
      <c r="F76" s="148" t="str">
        <f t="shared" si="0"/>
        <v>-</v>
      </c>
    </row>
    <row r="77" spans="1:6" s="8" customFormat="1" x14ac:dyDescent="0.2">
      <c r="A77" s="145" t="s">
        <v>3983</v>
      </c>
      <c r="B77" s="146" t="s">
        <v>919</v>
      </c>
      <c r="C77" s="345">
        <v>66</v>
      </c>
      <c r="D77" s="147">
        <f>SUM(D78:D79)</f>
        <v>0</v>
      </c>
      <c r="E77" s="147">
        <f>SUM(E78:E79)</f>
        <v>16431</v>
      </c>
      <c r="F77" s="150" t="str">
        <f t="shared" si="0"/>
        <v>-</v>
      </c>
    </row>
    <row r="78" spans="1:6" s="8" customFormat="1" x14ac:dyDescent="0.2">
      <c r="A78" s="145" t="s">
        <v>3984</v>
      </c>
      <c r="B78" s="146" t="s">
        <v>920</v>
      </c>
      <c r="C78" s="345">
        <v>67</v>
      </c>
      <c r="D78" s="149"/>
      <c r="E78" s="149">
        <v>16431</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104</v>
      </c>
      <c r="E85" s="147">
        <f>E86+E94+E101+E109</f>
        <v>45</v>
      </c>
      <c r="F85" s="150">
        <f t="shared" si="1"/>
        <v>43.269230769230774</v>
      </c>
    </row>
    <row r="86" spans="1:6" s="8" customFormat="1" x14ac:dyDescent="0.2">
      <c r="A86" s="145">
        <v>641</v>
      </c>
      <c r="B86" s="146" t="s">
        <v>929</v>
      </c>
      <c r="C86" s="345">
        <v>75</v>
      </c>
      <c r="D86" s="147">
        <f>SUM(D87:D93)</f>
        <v>104</v>
      </c>
      <c r="E86" s="147">
        <f>SUM(E87:E93)</f>
        <v>45</v>
      </c>
      <c r="F86" s="150">
        <f t="shared" si="1"/>
        <v>43.269230769230774</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104</v>
      </c>
      <c r="E88" s="149">
        <v>45</v>
      </c>
      <c r="F88" s="148">
        <f t="shared" si="1"/>
        <v>43.269230769230774</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10900</v>
      </c>
      <c r="E116" s="147">
        <f>E117+E122+E130</f>
        <v>137595</v>
      </c>
      <c r="F116" s="150">
        <f t="shared" si="1"/>
        <v>1262.3394495412845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10900</v>
      </c>
      <c r="E122" s="147">
        <f>SUM(E123:E129)</f>
        <v>137595</v>
      </c>
      <c r="F122" s="150">
        <f t="shared" si="1"/>
        <v>1262.3394495412845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10900</v>
      </c>
      <c r="E127" s="149">
        <v>137595</v>
      </c>
      <c r="F127" s="148">
        <f t="shared" si="1"/>
        <v>1262.3394495412845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73953</v>
      </c>
      <c r="E134" s="147">
        <f>E135+E138</f>
        <v>217705</v>
      </c>
      <c r="F134" s="150">
        <f t="shared" si="1"/>
        <v>294.38291888091084</v>
      </c>
    </row>
    <row r="135" spans="1:6" s="8" customFormat="1" x14ac:dyDescent="0.2">
      <c r="A135" s="145">
        <v>661</v>
      </c>
      <c r="B135" s="146" t="s">
        <v>425</v>
      </c>
      <c r="C135" s="345">
        <v>124</v>
      </c>
      <c r="D135" s="147">
        <f>SUM(D136:D137)</f>
        <v>5500</v>
      </c>
      <c r="E135" s="147">
        <f>SUM(E136:E137)</f>
        <v>5200</v>
      </c>
      <c r="F135" s="150">
        <f t="shared" si="1"/>
        <v>94.545454545454547</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5500</v>
      </c>
      <c r="E137" s="149">
        <v>5200</v>
      </c>
      <c r="F137" s="148">
        <f t="shared" si="1"/>
        <v>94.545454545454547</v>
      </c>
    </row>
    <row r="138" spans="1:6" s="8" customFormat="1" x14ac:dyDescent="0.2">
      <c r="A138" s="145">
        <v>663</v>
      </c>
      <c r="B138" s="151" t="s">
        <v>426</v>
      </c>
      <c r="C138" s="345">
        <v>127</v>
      </c>
      <c r="D138" s="147">
        <f>SUM(D139:D140)</f>
        <v>68453</v>
      </c>
      <c r="E138" s="147">
        <f>SUM(E139:E140)</f>
        <v>212505</v>
      </c>
      <c r="F138" s="150">
        <f t="shared" si="1"/>
        <v>310.43927950564625</v>
      </c>
    </row>
    <row r="139" spans="1:6" s="8" customFormat="1" x14ac:dyDescent="0.2">
      <c r="A139" s="145">
        <v>6631</v>
      </c>
      <c r="B139" s="146" t="s">
        <v>1502</v>
      </c>
      <c r="C139" s="345">
        <v>128</v>
      </c>
      <c r="D139" s="149">
        <v>68453</v>
      </c>
      <c r="E139" s="149">
        <v>167917</v>
      </c>
      <c r="F139" s="148">
        <f t="shared" si="1"/>
        <v>245.30261639373001</v>
      </c>
    </row>
    <row r="140" spans="1:6" s="8" customFormat="1" x14ac:dyDescent="0.2">
      <c r="A140" s="145">
        <v>6632</v>
      </c>
      <c r="B140" s="151" t="s">
        <v>1503</v>
      </c>
      <c r="C140" s="345">
        <v>129</v>
      </c>
      <c r="D140" s="149"/>
      <c r="E140" s="149">
        <v>44588</v>
      </c>
      <c r="F140" s="148" t="str">
        <f t="shared" si="1"/>
        <v>-</v>
      </c>
    </row>
    <row r="141" spans="1:6" s="8" customFormat="1" x14ac:dyDescent="0.2">
      <c r="A141" s="145">
        <v>67</v>
      </c>
      <c r="B141" s="151" t="s">
        <v>427</v>
      </c>
      <c r="C141" s="345">
        <v>130</v>
      </c>
      <c r="D141" s="147">
        <f>D142+D146</f>
        <v>1068925</v>
      </c>
      <c r="E141" s="147">
        <f>E142+E146</f>
        <v>974511</v>
      </c>
      <c r="F141" s="150">
        <f t="shared" si="1"/>
        <v>91.167387796150336</v>
      </c>
    </row>
    <row r="142" spans="1:6" s="8" customFormat="1" ht="24" x14ac:dyDescent="0.2">
      <c r="A142" s="145">
        <v>671</v>
      </c>
      <c r="B142" s="154" t="s">
        <v>1672</v>
      </c>
      <c r="C142" s="345">
        <v>131</v>
      </c>
      <c r="D142" s="147">
        <f>SUM(D143:D145)</f>
        <v>1068925</v>
      </c>
      <c r="E142" s="147">
        <f>SUM(E143:E145)</f>
        <v>974511</v>
      </c>
      <c r="F142" s="150">
        <f t="shared" ref="F142:F205" si="2">IF(D142&lt;&gt;0,IF(E142/D142&gt;=100,"&gt;&gt;100",E142/D142*100),"-")</f>
        <v>91.167387796150336</v>
      </c>
    </row>
    <row r="143" spans="1:6" s="8" customFormat="1" x14ac:dyDescent="0.2">
      <c r="A143" s="145">
        <v>6711</v>
      </c>
      <c r="B143" s="146" t="s">
        <v>3582</v>
      </c>
      <c r="C143" s="345">
        <v>132</v>
      </c>
      <c r="D143" s="149">
        <v>1068925</v>
      </c>
      <c r="E143" s="149">
        <v>974511</v>
      </c>
      <c r="F143" s="148">
        <f t="shared" si="2"/>
        <v>91.167387796150336</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8731054</v>
      </c>
      <c r="E159" s="147">
        <f>E160+E171+E204+E223+E232+E257+E268</f>
        <v>8890533</v>
      </c>
      <c r="F159" s="150">
        <f t="shared" si="2"/>
        <v>101.8265721412329</v>
      </c>
    </row>
    <row r="160" spans="1:6" s="8" customFormat="1" x14ac:dyDescent="0.2">
      <c r="A160" s="145">
        <v>31</v>
      </c>
      <c r="B160" s="146" t="s">
        <v>431</v>
      </c>
      <c r="C160" s="345">
        <v>149</v>
      </c>
      <c r="D160" s="147">
        <f>D161+D166+D167</f>
        <v>7192473</v>
      </c>
      <c r="E160" s="147">
        <f>E161+E166+E167</f>
        <v>7294496</v>
      </c>
      <c r="F160" s="150">
        <f t="shared" si="2"/>
        <v>101.41846900224721</v>
      </c>
    </row>
    <row r="161" spans="1:6" s="8" customFormat="1" x14ac:dyDescent="0.2">
      <c r="A161" s="145">
        <v>311</v>
      </c>
      <c r="B161" s="146" t="s">
        <v>432</v>
      </c>
      <c r="C161" s="345">
        <v>150</v>
      </c>
      <c r="D161" s="147">
        <f>SUM(D162:D165)</f>
        <v>5910528</v>
      </c>
      <c r="E161" s="147">
        <f>SUM(E162:E165)</f>
        <v>6017327</v>
      </c>
      <c r="F161" s="150">
        <f t="shared" si="2"/>
        <v>101.80692824735793</v>
      </c>
    </row>
    <row r="162" spans="1:6" s="8" customFormat="1" x14ac:dyDescent="0.2">
      <c r="A162" s="145">
        <v>3111</v>
      </c>
      <c r="B162" s="146" t="s">
        <v>385</v>
      </c>
      <c r="C162" s="345">
        <v>151</v>
      </c>
      <c r="D162" s="149">
        <v>5566979</v>
      </c>
      <c r="E162" s="149">
        <v>5725289</v>
      </c>
      <c r="F162" s="148">
        <f t="shared" si="2"/>
        <v>102.8437326600298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183164</v>
      </c>
      <c r="E164" s="149">
        <v>135952</v>
      </c>
      <c r="F164" s="148">
        <f t="shared" si="2"/>
        <v>74.224192526915772</v>
      </c>
    </row>
    <row r="165" spans="1:6" s="8" customFormat="1" x14ac:dyDescent="0.2">
      <c r="A165" s="145">
        <v>3114</v>
      </c>
      <c r="B165" s="146" t="s">
        <v>388</v>
      </c>
      <c r="C165" s="345">
        <v>154</v>
      </c>
      <c r="D165" s="149">
        <v>160385</v>
      </c>
      <c r="E165" s="149">
        <v>156086</v>
      </c>
      <c r="F165" s="148">
        <f t="shared" si="2"/>
        <v>97.319574773201978</v>
      </c>
    </row>
    <row r="166" spans="1:6" s="8" customFormat="1" x14ac:dyDescent="0.2">
      <c r="A166" s="145">
        <v>312</v>
      </c>
      <c r="B166" s="146" t="s">
        <v>1597</v>
      </c>
      <c r="C166" s="345">
        <v>155</v>
      </c>
      <c r="D166" s="149">
        <v>265893</v>
      </c>
      <c r="E166" s="149">
        <v>242240</v>
      </c>
      <c r="F166" s="148">
        <f t="shared" si="2"/>
        <v>91.104316397949546</v>
      </c>
    </row>
    <row r="167" spans="1:6" s="8" customFormat="1" x14ac:dyDescent="0.2">
      <c r="A167" s="145">
        <v>313</v>
      </c>
      <c r="B167" s="146" t="s">
        <v>2853</v>
      </c>
      <c r="C167" s="345">
        <v>156</v>
      </c>
      <c r="D167" s="147">
        <f>SUM(D168:D170)</f>
        <v>1016052</v>
      </c>
      <c r="E167" s="147">
        <f>SUM(E168:E170)</f>
        <v>1034929</v>
      </c>
      <c r="F167" s="150">
        <f t="shared" si="2"/>
        <v>101.85787735273391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915628</v>
      </c>
      <c r="E169" s="149">
        <v>932640</v>
      </c>
      <c r="F169" s="148">
        <f t="shared" si="2"/>
        <v>101.85795978279388</v>
      </c>
    </row>
    <row r="170" spans="1:6" s="8" customFormat="1" x14ac:dyDescent="0.2">
      <c r="A170" s="145">
        <v>3133</v>
      </c>
      <c r="B170" s="146" t="s">
        <v>264</v>
      </c>
      <c r="C170" s="345">
        <v>159</v>
      </c>
      <c r="D170" s="149">
        <v>100424</v>
      </c>
      <c r="E170" s="149">
        <v>102289</v>
      </c>
      <c r="F170" s="148">
        <f t="shared" si="2"/>
        <v>101.85712578666455</v>
      </c>
    </row>
    <row r="171" spans="1:6" s="8" customFormat="1" x14ac:dyDescent="0.2">
      <c r="A171" s="145">
        <v>32</v>
      </c>
      <c r="B171" s="146" t="s">
        <v>433</v>
      </c>
      <c r="C171" s="345">
        <v>160</v>
      </c>
      <c r="D171" s="147">
        <f>D172+D177+D185+D195+D196</f>
        <v>1528828</v>
      </c>
      <c r="E171" s="147">
        <f>E172+E177+E185+E195+E196</f>
        <v>1588919</v>
      </c>
      <c r="F171" s="150">
        <f t="shared" si="2"/>
        <v>103.93052717506481</v>
      </c>
    </row>
    <row r="172" spans="1:6" s="8" customFormat="1" x14ac:dyDescent="0.2">
      <c r="A172" s="145">
        <v>321</v>
      </c>
      <c r="B172" s="146" t="s">
        <v>3359</v>
      </c>
      <c r="C172" s="345">
        <v>161</v>
      </c>
      <c r="D172" s="147">
        <f>SUM(D173:D176)</f>
        <v>318510</v>
      </c>
      <c r="E172" s="147">
        <f>SUM(E173:E176)</f>
        <v>354486</v>
      </c>
      <c r="F172" s="150">
        <f t="shared" si="2"/>
        <v>111.29509277573702</v>
      </c>
    </row>
    <row r="173" spans="1:6" s="8" customFormat="1" x14ac:dyDescent="0.2">
      <c r="A173" s="145">
        <v>3211</v>
      </c>
      <c r="B173" s="146" t="s">
        <v>3243</v>
      </c>
      <c r="C173" s="345">
        <v>162</v>
      </c>
      <c r="D173" s="149">
        <v>150469</v>
      </c>
      <c r="E173" s="149">
        <v>177447</v>
      </c>
      <c r="F173" s="148">
        <f t="shared" si="2"/>
        <v>117.92927446849517</v>
      </c>
    </row>
    <row r="174" spans="1:6" s="8" customFormat="1" x14ac:dyDescent="0.2">
      <c r="A174" s="145">
        <v>3212</v>
      </c>
      <c r="B174" s="146" t="s">
        <v>108</v>
      </c>
      <c r="C174" s="345">
        <v>163</v>
      </c>
      <c r="D174" s="149">
        <v>153021</v>
      </c>
      <c r="E174" s="149">
        <v>160409</v>
      </c>
      <c r="F174" s="148">
        <f t="shared" si="2"/>
        <v>104.82809549016147</v>
      </c>
    </row>
    <row r="175" spans="1:6" s="8" customFormat="1" x14ac:dyDescent="0.2">
      <c r="A175" s="145">
        <v>3213</v>
      </c>
      <c r="B175" s="146" t="s">
        <v>2999</v>
      </c>
      <c r="C175" s="345">
        <v>164</v>
      </c>
      <c r="D175" s="149">
        <v>9666</v>
      </c>
      <c r="E175" s="149">
        <v>10442</v>
      </c>
      <c r="F175" s="148">
        <f t="shared" si="2"/>
        <v>108.0281398717153</v>
      </c>
    </row>
    <row r="176" spans="1:6" s="8" customFormat="1" x14ac:dyDescent="0.2">
      <c r="A176" s="145">
        <v>3214</v>
      </c>
      <c r="B176" s="146" t="s">
        <v>2998</v>
      </c>
      <c r="C176" s="345">
        <v>165</v>
      </c>
      <c r="D176" s="149">
        <v>5354</v>
      </c>
      <c r="E176" s="149">
        <v>6188</v>
      </c>
      <c r="F176" s="148">
        <f t="shared" si="2"/>
        <v>115.5771385879716</v>
      </c>
    </row>
    <row r="177" spans="1:6" s="8" customFormat="1" x14ac:dyDescent="0.2">
      <c r="A177" s="145">
        <v>322</v>
      </c>
      <c r="B177" s="146" t="s">
        <v>3360</v>
      </c>
      <c r="C177" s="345">
        <v>166</v>
      </c>
      <c r="D177" s="147">
        <f>SUM(D178:D184)</f>
        <v>199352</v>
      </c>
      <c r="E177" s="147">
        <f>SUM(E178:E184)</f>
        <v>188627</v>
      </c>
      <c r="F177" s="150">
        <f t="shared" si="2"/>
        <v>94.620069023636574</v>
      </c>
    </row>
    <row r="178" spans="1:6" s="8" customFormat="1" x14ac:dyDescent="0.2">
      <c r="A178" s="145">
        <v>3221</v>
      </c>
      <c r="B178" s="146" t="s">
        <v>3000</v>
      </c>
      <c r="C178" s="345">
        <v>167</v>
      </c>
      <c r="D178" s="149">
        <v>72356</v>
      </c>
      <c r="E178" s="149">
        <v>49996</v>
      </c>
      <c r="F178" s="148">
        <f t="shared" si="2"/>
        <v>69.09724141743601</v>
      </c>
    </row>
    <row r="179" spans="1:6" s="8" customFormat="1" x14ac:dyDescent="0.2">
      <c r="A179" s="145">
        <v>3222</v>
      </c>
      <c r="B179" s="146" t="s">
        <v>3001</v>
      </c>
      <c r="C179" s="345">
        <v>168</v>
      </c>
      <c r="D179" s="149">
        <v>5888</v>
      </c>
      <c r="E179" s="149">
        <v>14651</v>
      </c>
      <c r="F179" s="148">
        <f t="shared" si="2"/>
        <v>248.828125</v>
      </c>
    </row>
    <row r="180" spans="1:6" s="8" customFormat="1" x14ac:dyDescent="0.2">
      <c r="A180" s="145">
        <v>3223</v>
      </c>
      <c r="B180" s="146" t="s">
        <v>3002</v>
      </c>
      <c r="C180" s="345">
        <v>169</v>
      </c>
      <c r="D180" s="149">
        <v>83846</v>
      </c>
      <c r="E180" s="149">
        <v>94764</v>
      </c>
      <c r="F180" s="148">
        <f t="shared" si="2"/>
        <v>113.02149178255374</v>
      </c>
    </row>
    <row r="181" spans="1:6" s="8" customFormat="1" x14ac:dyDescent="0.2">
      <c r="A181" s="145">
        <v>3224</v>
      </c>
      <c r="B181" s="146" t="s">
        <v>2236</v>
      </c>
      <c r="C181" s="345">
        <v>170</v>
      </c>
      <c r="D181" s="149">
        <v>23369</v>
      </c>
      <c r="E181" s="149">
        <v>26701</v>
      </c>
      <c r="F181" s="148">
        <f t="shared" si="2"/>
        <v>114.25820531473319</v>
      </c>
    </row>
    <row r="182" spans="1:6" s="8" customFormat="1" x14ac:dyDescent="0.2">
      <c r="A182" s="145">
        <v>3225</v>
      </c>
      <c r="B182" s="146" t="s">
        <v>504</v>
      </c>
      <c r="C182" s="345">
        <v>171</v>
      </c>
      <c r="D182" s="149">
        <v>13004</v>
      </c>
      <c r="E182" s="149">
        <v>2515</v>
      </c>
      <c r="F182" s="148">
        <f t="shared" si="2"/>
        <v>19.340203014457092</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889</v>
      </c>
      <c r="E184" s="149"/>
      <c r="F184" s="148">
        <f t="shared" si="2"/>
        <v>0</v>
      </c>
    </row>
    <row r="185" spans="1:6" s="8" customFormat="1" x14ac:dyDescent="0.2">
      <c r="A185" s="145">
        <v>323</v>
      </c>
      <c r="B185" s="146" t="s">
        <v>2312</v>
      </c>
      <c r="C185" s="345">
        <v>174</v>
      </c>
      <c r="D185" s="147">
        <f>SUM(D186:D194)</f>
        <v>800341</v>
      </c>
      <c r="E185" s="147">
        <f>SUM(E186:E194)</f>
        <v>665812</v>
      </c>
      <c r="F185" s="150">
        <f t="shared" si="2"/>
        <v>83.191039819277037</v>
      </c>
    </row>
    <row r="186" spans="1:6" s="8" customFormat="1" x14ac:dyDescent="0.2">
      <c r="A186" s="145">
        <v>3231</v>
      </c>
      <c r="B186" s="146" t="s">
        <v>855</v>
      </c>
      <c r="C186" s="345">
        <v>175</v>
      </c>
      <c r="D186" s="149">
        <v>70886</v>
      </c>
      <c r="E186" s="149">
        <v>63349</v>
      </c>
      <c r="F186" s="148">
        <f t="shared" si="2"/>
        <v>89.367435036537529</v>
      </c>
    </row>
    <row r="187" spans="1:6" s="8" customFormat="1" x14ac:dyDescent="0.2">
      <c r="A187" s="145">
        <v>3232</v>
      </c>
      <c r="B187" s="146" t="s">
        <v>3870</v>
      </c>
      <c r="C187" s="345">
        <v>176</v>
      </c>
      <c r="D187" s="149">
        <v>462971</v>
      </c>
      <c r="E187" s="149">
        <v>424841</v>
      </c>
      <c r="F187" s="148">
        <f t="shared" si="2"/>
        <v>91.764062975866736</v>
      </c>
    </row>
    <row r="188" spans="1:6" s="8" customFormat="1" x14ac:dyDescent="0.2">
      <c r="A188" s="145">
        <v>3233</v>
      </c>
      <c r="B188" s="146" t="s">
        <v>3871</v>
      </c>
      <c r="C188" s="345">
        <v>177</v>
      </c>
      <c r="D188" s="149">
        <v>1920</v>
      </c>
      <c r="E188" s="149">
        <v>4770</v>
      </c>
      <c r="F188" s="148">
        <f t="shared" si="2"/>
        <v>248.4375</v>
      </c>
    </row>
    <row r="189" spans="1:6" s="8" customFormat="1" x14ac:dyDescent="0.2">
      <c r="A189" s="145">
        <v>3234</v>
      </c>
      <c r="B189" s="146" t="s">
        <v>3872</v>
      </c>
      <c r="C189" s="345">
        <v>178</v>
      </c>
      <c r="D189" s="149">
        <v>45865</v>
      </c>
      <c r="E189" s="149">
        <v>67610</v>
      </c>
      <c r="F189" s="148">
        <f t="shared" si="2"/>
        <v>147.4108797558051</v>
      </c>
    </row>
    <row r="190" spans="1:6" s="8" customFormat="1" x14ac:dyDescent="0.2">
      <c r="A190" s="145">
        <v>3235</v>
      </c>
      <c r="B190" s="146" t="s">
        <v>3873</v>
      </c>
      <c r="C190" s="345">
        <v>179</v>
      </c>
      <c r="D190" s="149">
        <v>3125</v>
      </c>
      <c r="E190" s="149"/>
      <c r="F190" s="148">
        <f t="shared" si="2"/>
        <v>0</v>
      </c>
    </row>
    <row r="191" spans="1:6" s="8" customFormat="1" x14ac:dyDescent="0.2">
      <c r="A191" s="145">
        <v>3236</v>
      </c>
      <c r="B191" s="146" t="s">
        <v>3874</v>
      </c>
      <c r="C191" s="345">
        <v>180</v>
      </c>
      <c r="D191" s="149">
        <v>24480</v>
      </c>
      <c r="E191" s="149">
        <v>16000</v>
      </c>
      <c r="F191" s="148">
        <f t="shared" si="2"/>
        <v>65.359477124183002</v>
      </c>
    </row>
    <row r="192" spans="1:6" s="8" customFormat="1" x14ac:dyDescent="0.2">
      <c r="A192" s="145">
        <v>3237</v>
      </c>
      <c r="B192" s="146" t="s">
        <v>3875</v>
      </c>
      <c r="C192" s="345">
        <v>181</v>
      </c>
      <c r="D192" s="149">
        <v>32956</v>
      </c>
      <c r="E192" s="149">
        <v>3286</v>
      </c>
      <c r="F192" s="148">
        <f t="shared" si="2"/>
        <v>9.970870251244083</v>
      </c>
    </row>
    <row r="193" spans="1:6" s="8" customFormat="1" x14ac:dyDescent="0.2">
      <c r="A193" s="145">
        <v>3238</v>
      </c>
      <c r="B193" s="146" t="s">
        <v>702</v>
      </c>
      <c r="C193" s="345">
        <v>182</v>
      </c>
      <c r="D193" s="149">
        <v>70858</v>
      </c>
      <c r="E193" s="149">
        <v>66793</v>
      </c>
      <c r="F193" s="148">
        <f t="shared" si="2"/>
        <v>94.263174235795532</v>
      </c>
    </row>
    <row r="194" spans="1:6" s="8" customFormat="1" x14ac:dyDescent="0.2">
      <c r="A194" s="145">
        <v>3239</v>
      </c>
      <c r="B194" s="146" t="s">
        <v>703</v>
      </c>
      <c r="C194" s="345">
        <v>183</v>
      </c>
      <c r="D194" s="149">
        <v>87280</v>
      </c>
      <c r="E194" s="149">
        <v>19163</v>
      </c>
      <c r="F194" s="148">
        <f t="shared" si="2"/>
        <v>21.955774518790101</v>
      </c>
    </row>
    <row r="195" spans="1:6" s="8" customFormat="1" x14ac:dyDescent="0.2">
      <c r="A195" s="145">
        <v>324</v>
      </c>
      <c r="B195" s="146" t="s">
        <v>3584</v>
      </c>
      <c r="C195" s="345">
        <v>184</v>
      </c>
      <c r="D195" s="149">
        <v>96083</v>
      </c>
      <c r="E195" s="149">
        <v>131713</v>
      </c>
      <c r="F195" s="148">
        <f t="shared" si="2"/>
        <v>137.08252240250616</v>
      </c>
    </row>
    <row r="196" spans="1:6" s="8" customFormat="1" x14ac:dyDescent="0.2">
      <c r="A196" s="145">
        <v>329</v>
      </c>
      <c r="B196" s="146" t="s">
        <v>434</v>
      </c>
      <c r="C196" s="345">
        <v>185</v>
      </c>
      <c r="D196" s="147">
        <f>SUM(D197:D203)</f>
        <v>114542</v>
      </c>
      <c r="E196" s="147">
        <f>SUM(E197:E203)</f>
        <v>248281</v>
      </c>
      <c r="F196" s="150">
        <f t="shared" si="2"/>
        <v>216.75979116830507</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6491</v>
      </c>
      <c r="E198" s="149"/>
      <c r="F198" s="148">
        <f t="shared" si="2"/>
        <v>0</v>
      </c>
    </row>
    <row r="199" spans="1:6" s="8" customFormat="1" x14ac:dyDescent="0.2">
      <c r="A199" s="145">
        <v>3293</v>
      </c>
      <c r="B199" s="146" t="s">
        <v>1967</v>
      </c>
      <c r="C199" s="345">
        <v>188</v>
      </c>
      <c r="D199" s="149">
        <v>29239</v>
      </c>
      <c r="E199" s="149">
        <v>27018</v>
      </c>
      <c r="F199" s="148">
        <f t="shared" si="2"/>
        <v>92.403980984301796</v>
      </c>
    </row>
    <row r="200" spans="1:6" s="8" customFormat="1" x14ac:dyDescent="0.2">
      <c r="A200" s="145">
        <v>3294</v>
      </c>
      <c r="B200" s="146" t="s">
        <v>2313</v>
      </c>
      <c r="C200" s="345">
        <v>189</v>
      </c>
      <c r="D200" s="149">
        <v>1250</v>
      </c>
      <c r="E200" s="149">
        <v>250</v>
      </c>
      <c r="F200" s="148">
        <f t="shared" si="2"/>
        <v>20</v>
      </c>
    </row>
    <row r="201" spans="1:6" s="8" customFormat="1" x14ac:dyDescent="0.2">
      <c r="A201" s="145">
        <v>3295</v>
      </c>
      <c r="B201" s="146" t="s">
        <v>3585</v>
      </c>
      <c r="C201" s="345">
        <v>190</v>
      </c>
      <c r="D201" s="149">
        <v>23525</v>
      </c>
      <c r="E201" s="149">
        <v>24733</v>
      </c>
      <c r="F201" s="148">
        <f t="shared" si="2"/>
        <v>105.13496280552603</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54037</v>
      </c>
      <c r="E203" s="149">
        <v>196280</v>
      </c>
      <c r="F203" s="148">
        <f t="shared" si="2"/>
        <v>363.23259988526382</v>
      </c>
    </row>
    <row r="204" spans="1:6" s="8" customFormat="1" x14ac:dyDescent="0.2">
      <c r="A204" s="145">
        <v>34</v>
      </c>
      <c r="B204" s="151" t="s">
        <v>435</v>
      </c>
      <c r="C204" s="345">
        <v>193</v>
      </c>
      <c r="D204" s="147">
        <f>D205+D210+D218</f>
        <v>9753</v>
      </c>
      <c r="E204" s="147">
        <f>E205+E210+E218</f>
        <v>7118</v>
      </c>
      <c r="F204" s="150">
        <f t="shared" si="2"/>
        <v>72.982671998359478</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9753</v>
      </c>
      <c r="E218" s="147">
        <f>SUM(E219:E222)</f>
        <v>7118</v>
      </c>
      <c r="F218" s="150">
        <f t="shared" si="3"/>
        <v>72.982671998359478</v>
      </c>
    </row>
    <row r="219" spans="1:6" s="8" customFormat="1" x14ac:dyDescent="0.2">
      <c r="A219" s="145">
        <v>3431</v>
      </c>
      <c r="B219" s="151" t="s">
        <v>3587</v>
      </c>
      <c r="C219" s="345">
        <v>208</v>
      </c>
      <c r="D219" s="149">
        <v>9753</v>
      </c>
      <c r="E219" s="149">
        <v>7118</v>
      </c>
      <c r="F219" s="148">
        <f t="shared" si="3"/>
        <v>72.982671998359478</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8731054</v>
      </c>
      <c r="E292" s="147">
        <f>E159-E290+E291</f>
        <v>8890533</v>
      </c>
      <c r="F292" s="150">
        <f t="shared" si="4"/>
        <v>101.8265721412329</v>
      </c>
    </row>
    <row r="293" spans="1:6" s="8" customFormat="1" x14ac:dyDescent="0.2">
      <c r="A293" s="145" t="s">
        <v>1215</v>
      </c>
      <c r="B293" s="146" t="s">
        <v>3441</v>
      </c>
      <c r="C293" s="345">
        <v>282</v>
      </c>
      <c r="D293" s="147">
        <f>IF(D12&gt;=D292,D12-D292,0)</f>
        <v>0</v>
      </c>
      <c r="E293" s="147">
        <f>IF(E12&gt;=E292,E12-E292,0)</f>
        <v>282596</v>
      </c>
      <c r="F293" s="150" t="str">
        <f t="shared" si="4"/>
        <v>-</v>
      </c>
    </row>
    <row r="294" spans="1:6" s="8" customFormat="1" x14ac:dyDescent="0.2">
      <c r="A294" s="145" t="s">
        <v>1215</v>
      </c>
      <c r="B294" s="146" t="s">
        <v>3442</v>
      </c>
      <c r="C294" s="345">
        <v>283</v>
      </c>
      <c r="D294" s="147">
        <f>IF(D292&gt;=D12,D292-D12,0)</f>
        <v>158662</v>
      </c>
      <c r="E294" s="147">
        <f>IF(E292&gt;=E12,E292-E12,0)</f>
        <v>0</v>
      </c>
      <c r="F294" s="150">
        <f t="shared" si="4"/>
        <v>0</v>
      </c>
    </row>
    <row r="295" spans="1:6" s="8" customFormat="1" x14ac:dyDescent="0.2">
      <c r="A295" s="145">
        <v>92211</v>
      </c>
      <c r="B295" s="146" t="s">
        <v>2926</v>
      </c>
      <c r="C295" s="345">
        <v>284</v>
      </c>
      <c r="D295" s="149">
        <v>19843</v>
      </c>
      <c r="E295" s="149"/>
      <c r="F295" s="148">
        <f t="shared" si="4"/>
        <v>0</v>
      </c>
    </row>
    <row r="296" spans="1:6" s="8" customFormat="1" x14ac:dyDescent="0.2">
      <c r="A296" s="145">
        <v>92221</v>
      </c>
      <c r="B296" s="146" t="s">
        <v>4282</v>
      </c>
      <c r="C296" s="345">
        <v>285</v>
      </c>
      <c r="D296" s="149"/>
      <c r="E296" s="149">
        <v>158819</v>
      </c>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33253</v>
      </c>
      <c r="E353" s="147">
        <f>E354+E366+E399+E403+E405</f>
        <v>54092</v>
      </c>
      <c r="F353" s="150">
        <f t="shared" si="5"/>
        <v>162.66802995218478</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33253</v>
      </c>
      <c r="E366" s="147">
        <f>E367+E372+E381+E386+E391+E394</f>
        <v>54092</v>
      </c>
      <c r="F366" s="150">
        <f t="shared" si="6"/>
        <v>162.66802995218478</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13253</v>
      </c>
      <c r="E372" s="147">
        <f>SUM(E373:E380)</f>
        <v>53958</v>
      </c>
      <c r="F372" s="150">
        <f t="shared" si="6"/>
        <v>407.13800648909677</v>
      </c>
    </row>
    <row r="373" spans="1:6" s="8" customFormat="1" x14ac:dyDescent="0.2">
      <c r="A373" s="145">
        <v>4221</v>
      </c>
      <c r="B373" s="146" t="s">
        <v>3941</v>
      </c>
      <c r="C373" s="345">
        <v>361</v>
      </c>
      <c r="D373" s="149"/>
      <c r="E373" s="149">
        <v>9370</v>
      </c>
      <c r="F373" s="148" t="str">
        <f t="shared" si="6"/>
        <v>-</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13253</v>
      </c>
      <c r="E379" s="149">
        <v>44588</v>
      </c>
      <c r="F379" s="148">
        <f t="shared" si="6"/>
        <v>336.43703312457558</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20000</v>
      </c>
      <c r="E386" s="147">
        <f>SUM(E387:E390)</f>
        <v>134</v>
      </c>
      <c r="F386" s="150">
        <f t="shared" si="6"/>
        <v>0.67</v>
      </c>
    </row>
    <row r="387" spans="1:6" s="8" customFormat="1" x14ac:dyDescent="0.2">
      <c r="A387" s="145">
        <v>4241</v>
      </c>
      <c r="B387" s="146" t="s">
        <v>2886</v>
      </c>
      <c r="C387" s="345">
        <v>375</v>
      </c>
      <c r="D387" s="149">
        <v>20000</v>
      </c>
      <c r="E387" s="149">
        <v>134</v>
      </c>
      <c r="F387" s="148">
        <f t="shared" si="6"/>
        <v>0.67</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33253</v>
      </c>
      <c r="E411" s="147">
        <f>IF(E353&gt;=E301, E353-E301, 0)</f>
        <v>54092</v>
      </c>
      <c r="F411" s="150">
        <f t="shared" si="6"/>
        <v>162.66802995218478</v>
      </c>
    </row>
    <row r="412" spans="1:6" s="8" customFormat="1" x14ac:dyDescent="0.2">
      <c r="A412" s="145">
        <v>92212</v>
      </c>
      <c r="B412" s="146" t="s">
        <v>1133</v>
      </c>
      <c r="C412" s="345">
        <v>400</v>
      </c>
      <c r="D412" s="149">
        <v>20271</v>
      </c>
      <c r="E412" s="149">
        <v>7018</v>
      </c>
      <c r="F412" s="148">
        <f t="shared" si="6"/>
        <v>34.620886981402002</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8572392</v>
      </c>
      <c r="E415" s="147">
        <f>E12+E301</f>
        <v>9173129</v>
      </c>
      <c r="F415" s="150">
        <f t="shared" si="6"/>
        <v>107.00781065541567</v>
      </c>
    </row>
    <row r="416" spans="1:6" s="8" customFormat="1" x14ac:dyDescent="0.2">
      <c r="A416" s="145" t="s">
        <v>1215</v>
      </c>
      <c r="B416" s="146" t="s">
        <v>1993</v>
      </c>
      <c r="C416" s="345">
        <v>404</v>
      </c>
      <c r="D416" s="147">
        <f>D292+D353</f>
        <v>8764307</v>
      </c>
      <c r="E416" s="147">
        <f>E292+E353</f>
        <v>8944625</v>
      </c>
      <c r="F416" s="150">
        <f t="shared" si="6"/>
        <v>102.05741309609533</v>
      </c>
    </row>
    <row r="417" spans="1:6" s="8" customFormat="1" x14ac:dyDescent="0.2">
      <c r="A417" s="145" t="s">
        <v>1215</v>
      </c>
      <c r="B417" s="146" t="s">
        <v>1994</v>
      </c>
      <c r="C417" s="345">
        <v>405</v>
      </c>
      <c r="D417" s="147">
        <f>IF(D415&gt;=D416,D415-D416,0)</f>
        <v>0</v>
      </c>
      <c r="E417" s="147">
        <f>IF(E415&gt;=E416,E415-E416,0)</f>
        <v>228504</v>
      </c>
      <c r="F417" s="150" t="str">
        <f t="shared" si="6"/>
        <v>-</v>
      </c>
    </row>
    <row r="418" spans="1:6" s="8" customFormat="1" x14ac:dyDescent="0.2">
      <c r="A418" s="145" t="s">
        <v>1215</v>
      </c>
      <c r="B418" s="146" t="s">
        <v>1995</v>
      </c>
      <c r="C418" s="345">
        <v>406</v>
      </c>
      <c r="D418" s="147">
        <f>IF(D416&gt;=D415,D416-D415,0)</f>
        <v>191915</v>
      </c>
      <c r="E418" s="147">
        <f>IF(E416&gt;=E415,E416-E415,0)</f>
        <v>0</v>
      </c>
      <c r="F418" s="150">
        <f t="shared" si="6"/>
        <v>0</v>
      </c>
    </row>
    <row r="419" spans="1:6" s="8" customFormat="1" x14ac:dyDescent="0.2">
      <c r="A419" s="160" t="s">
        <v>1592</v>
      </c>
      <c r="B419" s="151" t="s">
        <v>1996</v>
      </c>
      <c r="C419" s="345">
        <v>407</v>
      </c>
      <c r="D419" s="147">
        <f>IF(D295-D296+D412-D413&gt;=0,D295-D296+D412-D413,0)</f>
        <v>40114</v>
      </c>
      <c r="E419" s="147">
        <f>IF(E295-E296+E412-E413&gt;=0,E295-E296+E412-E413,0)</f>
        <v>0</v>
      </c>
      <c r="F419" s="150">
        <f t="shared" si="6"/>
        <v>0</v>
      </c>
    </row>
    <row r="420" spans="1:6" s="8" customFormat="1" x14ac:dyDescent="0.2">
      <c r="A420" s="160" t="s">
        <v>1592</v>
      </c>
      <c r="B420" s="146" t="s">
        <v>1997</v>
      </c>
      <c r="C420" s="345">
        <v>408</v>
      </c>
      <c r="D420" s="147">
        <f>IF(D296-D295+D413-D412&gt;=0,D296-D295+D413-D412,0)</f>
        <v>0</v>
      </c>
      <c r="E420" s="147">
        <f>IF(E296-E295+E413-E412&gt;=0,E296-E295+E413-E412,0)</f>
        <v>151801</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8572392</v>
      </c>
      <c r="E642" s="147">
        <f>E415+E423</f>
        <v>9173129</v>
      </c>
      <c r="F642" s="148">
        <f t="shared" si="10"/>
        <v>107.00781065541567</v>
      </c>
    </row>
    <row r="643" spans="1:6" s="8" customFormat="1" x14ac:dyDescent="0.2">
      <c r="A643" s="145" t="s">
        <v>1215</v>
      </c>
      <c r="B643" s="146" t="s">
        <v>1246</v>
      </c>
      <c r="C643" s="345">
        <v>630</v>
      </c>
      <c r="D643" s="147">
        <f>D416+D531</f>
        <v>8764307</v>
      </c>
      <c r="E643" s="147">
        <f>E416+E531</f>
        <v>8944625</v>
      </c>
      <c r="F643" s="148">
        <f t="shared" si="10"/>
        <v>102.05741309609533</v>
      </c>
    </row>
    <row r="644" spans="1:6" s="8" customFormat="1" x14ac:dyDescent="0.2">
      <c r="A644" s="145" t="s">
        <v>1215</v>
      </c>
      <c r="B644" s="146" t="s">
        <v>1247</v>
      </c>
      <c r="C644" s="345">
        <v>631</v>
      </c>
      <c r="D644" s="147">
        <f>IF(D642&gt;=D643,D642-D643,0)</f>
        <v>0</v>
      </c>
      <c r="E644" s="147">
        <f>IF(E642&gt;=E643,E642-E643,0)</f>
        <v>228504</v>
      </c>
      <c r="F644" s="148" t="str">
        <f t="shared" si="10"/>
        <v>-</v>
      </c>
    </row>
    <row r="645" spans="1:6" s="8" customFormat="1" x14ac:dyDescent="0.2">
      <c r="A645" s="145" t="s">
        <v>1215</v>
      </c>
      <c r="B645" s="146" t="s">
        <v>1248</v>
      </c>
      <c r="C645" s="345">
        <v>632</v>
      </c>
      <c r="D645" s="147">
        <f>IF(D643&gt;=D642,D643-D642,0)</f>
        <v>191915</v>
      </c>
      <c r="E645" s="147">
        <f>IF(E643&gt;=E642,E643-E642,0)</f>
        <v>0</v>
      </c>
      <c r="F645" s="148">
        <f t="shared" si="10"/>
        <v>0</v>
      </c>
    </row>
    <row r="646" spans="1:6" s="8" customFormat="1" x14ac:dyDescent="0.2">
      <c r="A646" s="160" t="s">
        <v>2741</v>
      </c>
      <c r="B646" s="146" t="s">
        <v>1249</v>
      </c>
      <c r="C646" s="345">
        <v>633</v>
      </c>
      <c r="D646" s="147">
        <f>IF(D419-D420+D640-D641&gt;=0,D419-D420+D640-D641,0)</f>
        <v>40114</v>
      </c>
      <c r="E646" s="147">
        <f>IF(E419-E420+E640-E641&gt;=0,E419-E420+E640-E641,0)</f>
        <v>0</v>
      </c>
      <c r="F646" s="148">
        <f t="shared" si="10"/>
        <v>0</v>
      </c>
    </row>
    <row r="647" spans="1:6" s="8" customFormat="1" x14ac:dyDescent="0.2">
      <c r="A647" s="160" t="s">
        <v>2742</v>
      </c>
      <c r="B647" s="146" t="s">
        <v>1250</v>
      </c>
      <c r="C647" s="345">
        <v>634</v>
      </c>
      <c r="D647" s="147">
        <f>IF(D420-D419+D641-D640&gt;=0,D420-D419+D641-D640,0)</f>
        <v>0</v>
      </c>
      <c r="E647" s="147">
        <f>IF(E420-E419+E641-E640&gt;=0,E420-E419+E641-E640,0)</f>
        <v>151801</v>
      </c>
      <c r="F647" s="148" t="str">
        <f t="shared" si="10"/>
        <v>-</v>
      </c>
    </row>
    <row r="648" spans="1:6" s="8" customFormat="1" x14ac:dyDescent="0.2">
      <c r="A648" s="145" t="s">
        <v>1215</v>
      </c>
      <c r="B648" s="146" t="s">
        <v>1251</v>
      </c>
      <c r="C648" s="345">
        <v>635</v>
      </c>
      <c r="D648" s="147">
        <f>IF(D644+D646-D645-D647&gt;=0,D644+D646-D645-D647,0)</f>
        <v>0</v>
      </c>
      <c r="E648" s="147">
        <f>IF(E644+E646-E645-E647&gt;=0,E644+E646-E645-E647,0)</f>
        <v>76703</v>
      </c>
      <c r="F648" s="148" t="str">
        <f t="shared" si="10"/>
        <v>-</v>
      </c>
    </row>
    <row r="649" spans="1:6" s="8" customFormat="1" x14ac:dyDescent="0.2">
      <c r="A649" s="145" t="s">
        <v>1215</v>
      </c>
      <c r="B649" s="146" t="s">
        <v>176</v>
      </c>
      <c r="C649" s="345">
        <v>636</v>
      </c>
      <c r="D649" s="147">
        <f>IF(D645+D647-D644-D646&gt;=0,D645+D647-D644-D646,0)</f>
        <v>151801</v>
      </c>
      <c r="E649" s="147">
        <f>IF(E645+E647-E644-E646&gt;=0,E645+E647-E644-E646,0)</f>
        <v>0</v>
      </c>
      <c r="F649" s="148">
        <f t="shared" si="10"/>
        <v>0</v>
      </c>
    </row>
    <row r="650" spans="1:6" s="8" customFormat="1" ht="24" x14ac:dyDescent="0.2">
      <c r="A650" s="156" t="s">
        <v>3810</v>
      </c>
      <c r="B650" s="157" t="s">
        <v>177</v>
      </c>
      <c r="C650" s="347">
        <v>637</v>
      </c>
      <c r="D650" s="158">
        <v>632308</v>
      </c>
      <c r="E650" s="158">
        <v>611219</v>
      </c>
      <c r="F650" s="159">
        <f t="shared" si="10"/>
        <v>96.664758313986226</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155406</v>
      </c>
      <c r="E652" s="149">
        <v>120784</v>
      </c>
      <c r="F652" s="148">
        <f t="shared" ref="F652:F677" si="11">IF(D652&lt;&gt;0,IF(E652/D652&gt;=100,"&gt;&gt;100",E652/D652*100),"-")</f>
        <v>77.721580891342683</v>
      </c>
    </row>
    <row r="653" spans="1:6" s="8" customFormat="1" x14ac:dyDescent="0.2">
      <c r="A653" s="145" t="s">
        <v>1208</v>
      </c>
      <c r="B653" s="146" t="s">
        <v>2750</v>
      </c>
      <c r="C653" s="345">
        <v>639</v>
      </c>
      <c r="D653" s="149">
        <v>1656542</v>
      </c>
      <c r="E653" s="149">
        <v>2232976</v>
      </c>
      <c r="F653" s="148">
        <f t="shared" si="11"/>
        <v>134.79742741204268</v>
      </c>
    </row>
    <row r="654" spans="1:6" s="8" customFormat="1" x14ac:dyDescent="0.2">
      <c r="A654" s="145" t="s">
        <v>1209</v>
      </c>
      <c r="B654" s="146" t="s">
        <v>3586</v>
      </c>
      <c r="C654" s="345">
        <v>640</v>
      </c>
      <c r="D654" s="149">
        <v>1691164</v>
      </c>
      <c r="E654" s="149">
        <v>2228855</v>
      </c>
      <c r="F654" s="148">
        <f t="shared" si="11"/>
        <v>131.79413705589761</v>
      </c>
    </row>
    <row r="655" spans="1:6" s="8" customFormat="1" x14ac:dyDescent="0.2">
      <c r="A655" s="145">
        <v>11</v>
      </c>
      <c r="B655" s="146" t="s">
        <v>181</v>
      </c>
      <c r="C655" s="345">
        <v>641</v>
      </c>
      <c r="D655" s="147">
        <f>+D652+D653-D654</f>
        <v>120784</v>
      </c>
      <c r="E655" s="147">
        <f>+E652+E653-E654</f>
        <v>124905</v>
      </c>
      <c r="F655" s="150">
        <f t="shared" si="11"/>
        <v>103.41187574513179</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71</v>
      </c>
      <c r="E657" s="149">
        <v>70</v>
      </c>
      <c r="F657" s="148">
        <f t="shared" si="11"/>
        <v>98.591549295774655</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63</v>
      </c>
      <c r="E659" s="149">
        <v>63</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v>4108</v>
      </c>
      <c r="F678" s="148"/>
    </row>
    <row r="679" spans="1:6" s="8" customFormat="1" x14ac:dyDescent="0.2">
      <c r="A679" s="152">
        <v>63613</v>
      </c>
      <c r="B679" s="163" t="s">
        <v>4078</v>
      </c>
      <c r="C679" s="345">
        <v>665</v>
      </c>
      <c r="D679" s="149">
        <v>7418510</v>
      </c>
      <c r="E679" s="149">
        <v>7792734</v>
      </c>
      <c r="F679" s="148"/>
    </row>
    <row r="680" spans="1:6" s="8" customFormat="1" x14ac:dyDescent="0.2">
      <c r="A680" s="152">
        <v>63622</v>
      </c>
      <c r="B680" s="163" t="s">
        <v>4079</v>
      </c>
      <c r="C680" s="345">
        <v>666</v>
      </c>
      <c r="D680" s="149"/>
      <c r="E680" s="149">
        <v>30000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v>16431</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v>137595</v>
      </c>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25759</v>
      </c>
      <c r="E702" s="149">
        <v>25971</v>
      </c>
      <c r="F702" s="148">
        <f>IF(D702&lt;&gt;0,IF(E702/D702&gt;=100,"&gt;&gt;100",E702/D702*100),"-")</f>
        <v>100.82301331573431</v>
      </c>
    </row>
    <row r="703" spans="1:6" s="8" customFormat="1" x14ac:dyDescent="0.2">
      <c r="A703" s="145">
        <v>32121</v>
      </c>
      <c r="B703" s="146" t="s">
        <v>3797</v>
      </c>
      <c r="C703" s="345">
        <v>689</v>
      </c>
      <c r="D703" s="149">
        <v>153021</v>
      </c>
      <c r="E703" s="149">
        <v>160409</v>
      </c>
      <c r="F703" s="148">
        <f>IF(D703&lt;&gt;0,IF(E703/D703&gt;=100,"&gt;&gt;100",E703/D703*100),"-")</f>
        <v>104.82809549016147</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24480</v>
      </c>
      <c r="E705" s="149">
        <v>16000</v>
      </c>
      <c r="F705" s="148">
        <f>IF(D705&lt;&gt;0,IF(E705/D705&gt;=100,"&gt;&gt;100",E705/D705*100),"-")</f>
        <v>65.359477124183002</v>
      </c>
    </row>
    <row r="706" spans="1:6" s="8" customFormat="1" x14ac:dyDescent="0.2">
      <c r="A706" s="145" t="s">
        <v>3798</v>
      </c>
      <c r="B706" s="146" t="s">
        <v>3799</v>
      </c>
      <c r="C706" s="345">
        <v>692</v>
      </c>
      <c r="D706" s="149">
        <v>6418</v>
      </c>
      <c r="E706" s="149">
        <v>689</v>
      </c>
      <c r="F706" s="148">
        <f>IF(D706&lt;&gt;0,IF(E706/D706&gt;=100,"&gt;&gt;100",E706/D706*100),"-")</f>
        <v>10.735431598628855</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v>6875</v>
      </c>
      <c r="E708" s="149"/>
      <c r="F708" s="148">
        <f>IF(D708&lt;&gt;0,IF(E708/D708&gt;=100,"&gt;&gt;100",E708/D708*100),"-")</f>
        <v>0</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MARIJA LUČIĆ</v>
      </c>
      <c r="D995" s="293"/>
      <c r="E995" s="293"/>
    </row>
    <row r="996" spans="1:5" ht="15" customHeight="1" x14ac:dyDescent="0.2">
      <c r="A996" s="291" t="str">
        <f>IF(RefStr!H27="","Telefon za kontakt: _________________","Telefon za kontakt: " &amp; RefStr!H27)</f>
        <v>Telefon za kontakt: 020432569</v>
      </c>
      <c r="C996" s="292"/>
    </row>
    <row r="997" spans="1:5" ht="15" customHeight="1" x14ac:dyDescent="0.2">
      <c r="A997" s="291" t="str">
        <f>IF(RefStr!H33="","Odgovorna osoba: _____________________________","Odgovorna osoba: " &amp; RefStr!H33)</f>
        <v>Odgovorna osoba: KATARINA TOLJA</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tabSelected="1" zoomScale="120" zoomScaleNormal="120" workbookViewId="0">
      <pane ySplit="1" topLeftCell="A71" activePane="bottomLeft" state="frozen"/>
      <selection pane="bottomLeft" activeCell="E91" sqref="E9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18651</v>
      </c>
      <c r="C4" s="414"/>
      <c r="D4" s="414"/>
      <c r="E4" s="415">
        <f>SUM(Skriveni!G977:G1286)</f>
        <v>66009755.656000011</v>
      </c>
      <c r="F4" s="416"/>
    </row>
    <row r="5" spans="1:6" ht="15" customHeight="1" x14ac:dyDescent="0.2">
      <c r="B5" s="413" t="str">
        <f>"Naziv: "&amp;IF(RefStr!B10&lt;&gt;"",RefStr!B10,"_______________________________________")</f>
        <v>Naziv: GIMNAZIJA DUBROVNIK</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13009354</v>
      </c>
      <c r="E12" s="96">
        <f>E13+E74</f>
        <v>12453463</v>
      </c>
      <c r="F12" s="123">
        <f t="shared" ref="F12:F75" si="0">IF(D12&gt;0,IF(E12/D12&gt;=100,"&gt;&gt;100",E12/D12*100),"-")</f>
        <v>95.726989979671544</v>
      </c>
    </row>
    <row r="13" spans="1:6" s="3" customFormat="1" x14ac:dyDescent="0.2">
      <c r="A13" s="132">
        <v>0</v>
      </c>
      <c r="B13" s="314" t="s">
        <v>521</v>
      </c>
      <c r="C13" s="303">
        <v>2</v>
      </c>
      <c r="D13" s="97">
        <f>D14+D18+D57+D58+D62+D69</f>
        <v>12015263</v>
      </c>
      <c r="E13" s="97">
        <f>E14+E18+E57+E58+E62+E69</f>
        <v>11694735</v>
      </c>
      <c r="F13" s="124">
        <f t="shared" si="0"/>
        <v>97.332326391856753</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12015263</v>
      </c>
      <c r="E18" s="97">
        <f>E19+E25+E35+E41+E47+E51</f>
        <v>11694735</v>
      </c>
      <c r="F18" s="124">
        <f t="shared" si="0"/>
        <v>97.332326391856753</v>
      </c>
    </row>
    <row r="19" spans="1:6" s="3" customFormat="1" x14ac:dyDescent="0.2">
      <c r="A19" s="315" t="s">
        <v>362</v>
      </c>
      <c r="B19" s="314" t="s">
        <v>3928</v>
      </c>
      <c r="C19" s="303">
        <v>8</v>
      </c>
      <c r="D19" s="97">
        <f>SUM(D20:D23)-D24</f>
        <v>11752938</v>
      </c>
      <c r="E19" s="97">
        <f>SUM(E20:E23)-E24</f>
        <v>11484425</v>
      </c>
      <c r="F19" s="124">
        <f t="shared" si="0"/>
        <v>97.715354237383025</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21800178</v>
      </c>
      <c r="E21" s="94">
        <v>21800179</v>
      </c>
      <c r="F21" s="125">
        <f t="shared" si="0"/>
        <v>100.00000458711851</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10047240</v>
      </c>
      <c r="E24" s="94">
        <v>10315754</v>
      </c>
      <c r="F24" s="125">
        <f t="shared" si="0"/>
        <v>102.67251503895598</v>
      </c>
    </row>
    <row r="25" spans="1:6" s="3" customFormat="1" x14ac:dyDescent="0.2">
      <c r="A25" s="315" t="s">
        <v>1156</v>
      </c>
      <c r="B25" s="314" t="s">
        <v>1261</v>
      </c>
      <c r="C25" s="303">
        <v>14</v>
      </c>
      <c r="D25" s="97">
        <f>SUM(D26:D33)-D34</f>
        <v>245238</v>
      </c>
      <c r="E25" s="97">
        <f>SUM(E26:E33)-E34</f>
        <v>197504</v>
      </c>
      <c r="F25" s="124">
        <f t="shared" si="0"/>
        <v>80.535642926463268</v>
      </c>
    </row>
    <row r="26" spans="1:6" s="3" customFormat="1" x14ac:dyDescent="0.2">
      <c r="A26" s="132" t="s">
        <v>1157</v>
      </c>
      <c r="B26" s="314" t="s">
        <v>3941</v>
      </c>
      <c r="C26" s="303">
        <v>15</v>
      </c>
      <c r="D26" s="94">
        <v>361135</v>
      </c>
      <c r="E26" s="94">
        <v>349454</v>
      </c>
      <c r="F26" s="125">
        <f t="shared" si="0"/>
        <v>96.765475514696718</v>
      </c>
    </row>
    <row r="27" spans="1:6" s="3" customFormat="1" x14ac:dyDescent="0.2">
      <c r="A27" s="132" t="s">
        <v>1158</v>
      </c>
      <c r="B27" s="314" t="s">
        <v>3965</v>
      </c>
      <c r="C27" s="303">
        <v>16</v>
      </c>
      <c r="D27" s="94">
        <v>185857</v>
      </c>
      <c r="E27" s="94">
        <v>172805</v>
      </c>
      <c r="F27" s="125">
        <f t="shared" si="0"/>
        <v>92.977396600612295</v>
      </c>
    </row>
    <row r="28" spans="1:6" s="3" customFormat="1" x14ac:dyDescent="0.2">
      <c r="A28" s="132" t="s">
        <v>1159</v>
      </c>
      <c r="B28" s="314" t="s">
        <v>3943</v>
      </c>
      <c r="C28" s="303">
        <v>17</v>
      </c>
      <c r="D28" s="94">
        <v>346981</v>
      </c>
      <c r="E28" s="94">
        <v>344431</v>
      </c>
      <c r="F28" s="125">
        <f t="shared" si="0"/>
        <v>99.265089442937793</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217557</v>
      </c>
      <c r="E30" s="94">
        <v>212299</v>
      </c>
      <c r="F30" s="125">
        <f t="shared" si="0"/>
        <v>97.583162113836835</v>
      </c>
    </row>
    <row r="31" spans="1:6" s="3" customFormat="1" x14ac:dyDescent="0.2">
      <c r="A31" s="272" t="s">
        <v>2451</v>
      </c>
      <c r="B31" s="314" t="s">
        <v>3946</v>
      </c>
      <c r="C31" s="303">
        <v>20</v>
      </c>
      <c r="D31" s="94">
        <v>49166</v>
      </c>
      <c r="E31" s="94">
        <v>42611</v>
      </c>
      <c r="F31" s="125">
        <f t="shared" si="0"/>
        <v>86.667615832079079</v>
      </c>
    </row>
    <row r="32" spans="1:6" s="3" customFormat="1" x14ac:dyDescent="0.2">
      <c r="A32" s="272" t="s">
        <v>2452</v>
      </c>
      <c r="B32" s="314" t="s">
        <v>3947</v>
      </c>
      <c r="C32" s="303">
        <v>21</v>
      </c>
      <c r="D32" s="94">
        <v>1983387</v>
      </c>
      <c r="E32" s="94">
        <v>1964001</v>
      </c>
      <c r="F32" s="125">
        <f t="shared" si="0"/>
        <v>99.022581069655089</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2898845</v>
      </c>
      <c r="E34" s="94">
        <v>2888097</v>
      </c>
      <c r="F34" s="125">
        <f t="shared" si="0"/>
        <v>99.629231642257523</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17087</v>
      </c>
      <c r="E41" s="97">
        <f>SUM(E42:E45)-E46</f>
        <v>12806</v>
      </c>
      <c r="F41" s="124">
        <f t="shared" si="0"/>
        <v>74.945865277696498</v>
      </c>
    </row>
    <row r="42" spans="1:6" s="3" customFormat="1" x14ac:dyDescent="0.2">
      <c r="A42" s="132" t="s">
        <v>2878</v>
      </c>
      <c r="B42" s="314" t="s">
        <v>2886</v>
      </c>
      <c r="C42" s="303">
        <v>31</v>
      </c>
      <c r="D42" s="94">
        <v>204223</v>
      </c>
      <c r="E42" s="94">
        <v>204373</v>
      </c>
      <c r="F42" s="125">
        <f t="shared" si="0"/>
        <v>100.07344912179332</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187136</v>
      </c>
      <c r="E46" s="94">
        <v>191567</v>
      </c>
      <c r="F46" s="125">
        <f t="shared" si="0"/>
        <v>102.36779668262655</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316037</v>
      </c>
      <c r="E60" s="94">
        <v>304716</v>
      </c>
      <c r="F60" s="125">
        <f t="shared" si="0"/>
        <v>96.417824495233148</v>
      </c>
    </row>
    <row r="61" spans="1:6" s="3" customFormat="1" x14ac:dyDescent="0.2">
      <c r="A61" s="132" t="s">
        <v>456</v>
      </c>
      <c r="B61" s="314" t="s">
        <v>617</v>
      </c>
      <c r="C61" s="303">
        <v>50</v>
      </c>
      <c r="D61" s="94">
        <v>316037</v>
      </c>
      <c r="E61" s="94">
        <v>304716</v>
      </c>
      <c r="F61" s="125">
        <f t="shared" si="0"/>
        <v>96.417824495233148</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994091</v>
      </c>
      <c r="E74" s="97">
        <f>E75+E84+E92+E123+E139+E151+E168+E169</f>
        <v>758728</v>
      </c>
      <c r="F74" s="124">
        <f t="shared" si="0"/>
        <v>76.323797318354153</v>
      </c>
    </row>
    <row r="75" spans="1:6" s="3" customFormat="1" x14ac:dyDescent="0.2">
      <c r="A75" s="272" t="s">
        <v>2744</v>
      </c>
      <c r="B75" s="314" t="s">
        <v>322</v>
      </c>
      <c r="C75" s="303">
        <v>64</v>
      </c>
      <c r="D75" s="97">
        <f>+D76+D81+D82+D83</f>
        <v>120785</v>
      </c>
      <c r="E75" s="97">
        <f>+E76+E81+E82+E83</f>
        <v>124905</v>
      </c>
      <c r="F75" s="124">
        <f t="shared" si="0"/>
        <v>103.41101958024591</v>
      </c>
    </row>
    <row r="76" spans="1:6" s="3" customFormat="1" x14ac:dyDescent="0.2">
      <c r="A76" s="132" t="s">
        <v>3429</v>
      </c>
      <c r="B76" s="317" t="s">
        <v>1885</v>
      </c>
      <c r="C76" s="303">
        <v>65</v>
      </c>
      <c r="D76" s="97">
        <f>SUM(D77:D80)</f>
        <v>120785</v>
      </c>
      <c r="E76" s="97">
        <f>SUM(E77:E80)</f>
        <v>124905</v>
      </c>
      <c r="F76" s="124">
        <f t="shared" ref="F76:F139" si="1">IF(D76&gt;0,IF(E76/D76&gt;=100,"&gt;&gt;100",E76/D76*100),"-")</f>
        <v>103.41101958024591</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120785</v>
      </c>
      <c r="E78" s="94">
        <v>124905</v>
      </c>
      <c r="F78" s="125">
        <f t="shared" si="1"/>
        <v>103.41101958024591</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33011</v>
      </c>
      <c r="E84" s="97">
        <f>+E85+SUM(E88:E91)</f>
        <v>22604</v>
      </c>
      <c r="F84" s="124">
        <f t="shared" si="1"/>
        <v>68.474144981975698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v>122</v>
      </c>
      <c r="E89" s="94"/>
      <c r="F89" s="125">
        <f t="shared" si="1"/>
        <v>0</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32889</v>
      </c>
      <c r="E91" s="94">
        <v>22604</v>
      </c>
      <c r="F91" s="125">
        <f t="shared" si="1"/>
        <v>68.728146188695305</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207988</v>
      </c>
      <c r="E151" s="97">
        <f>SUM(E152:E154)+SUM(E162:E166)-E167</f>
        <v>0</v>
      </c>
      <c r="F151" s="124">
        <f t="shared" si="2"/>
        <v>0</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5888</v>
      </c>
      <c r="E154" s="97">
        <f>SUM(E155:E161)</f>
        <v>0</v>
      </c>
      <c r="F154" s="124">
        <f t="shared" si="2"/>
        <v>0</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1178</v>
      </c>
      <c r="E160" s="94">
        <v>0</v>
      </c>
      <c r="F160" s="125">
        <f t="shared" si="2"/>
        <v>0</v>
      </c>
    </row>
    <row r="161" spans="1:6" s="3" customFormat="1" x14ac:dyDescent="0.2">
      <c r="A161" s="272" t="s">
        <v>3869</v>
      </c>
      <c r="B161" s="317" t="s">
        <v>4237</v>
      </c>
      <c r="C161" s="303">
        <v>150</v>
      </c>
      <c r="D161" s="94">
        <v>4710</v>
      </c>
      <c r="E161" s="94">
        <v>0</v>
      </c>
      <c r="F161" s="125">
        <f t="shared" si="2"/>
        <v>0</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2100</v>
      </c>
      <c r="E164" s="94">
        <v>0</v>
      </c>
      <c r="F164" s="125">
        <f t="shared" si="2"/>
        <v>0</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v>200000</v>
      </c>
      <c r="E166" s="94">
        <v>0</v>
      </c>
      <c r="F166" s="125">
        <f t="shared" si="2"/>
        <v>0</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632307</v>
      </c>
      <c r="E169" s="97">
        <f>SUM(E170:E172)</f>
        <v>611219</v>
      </c>
      <c r="F169" s="124">
        <f t="shared" si="2"/>
        <v>96.664911190292059</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632307</v>
      </c>
      <c r="E172" s="94">
        <v>611219</v>
      </c>
      <c r="F172" s="125">
        <f t="shared" si="2"/>
        <v>96.664911190292059</v>
      </c>
    </row>
    <row r="173" spans="1:6" s="3" customFormat="1" x14ac:dyDescent="0.2">
      <c r="A173" s="272"/>
      <c r="B173" s="314" t="s">
        <v>1068</v>
      </c>
      <c r="C173" s="303">
        <v>162</v>
      </c>
      <c r="D173" s="97">
        <f>D174+D234</f>
        <v>13009354</v>
      </c>
      <c r="E173" s="97">
        <f>E174+E234</f>
        <v>12453464</v>
      </c>
      <c r="F173" s="124">
        <f t="shared" si="2"/>
        <v>95.726997666448312</v>
      </c>
    </row>
    <row r="174" spans="1:6" s="3" customFormat="1" x14ac:dyDescent="0.2">
      <c r="A174" s="272" t="s">
        <v>3813</v>
      </c>
      <c r="B174" s="314" t="s">
        <v>1145</v>
      </c>
      <c r="C174" s="303">
        <v>163</v>
      </c>
      <c r="D174" s="97">
        <f>D175+D186+D187+D203+D231</f>
        <v>945182</v>
      </c>
      <c r="E174" s="97">
        <f>E175+E186+E187+E203+E231</f>
        <v>689304</v>
      </c>
      <c r="F174" s="124">
        <f t="shared" si="2"/>
        <v>72.928176795580114</v>
      </c>
    </row>
    <row r="175" spans="1:6" s="3" customFormat="1" x14ac:dyDescent="0.2">
      <c r="A175" s="272" t="s">
        <v>1181</v>
      </c>
      <c r="B175" s="314" t="s">
        <v>1547</v>
      </c>
      <c r="C175" s="303">
        <v>164</v>
      </c>
      <c r="D175" s="97">
        <f>SUM(D176:D178)+SUM(D182:D185)</f>
        <v>923167</v>
      </c>
      <c r="E175" s="97">
        <f>SUM(E176:E178)+SUM(E182:E185)</f>
        <v>688798</v>
      </c>
      <c r="F175" s="124">
        <f t="shared" si="2"/>
        <v>74.612502396641119</v>
      </c>
    </row>
    <row r="176" spans="1:6" s="3" customFormat="1" x14ac:dyDescent="0.2">
      <c r="A176" s="272" t="s">
        <v>1182</v>
      </c>
      <c r="B176" s="314" t="s">
        <v>1183</v>
      </c>
      <c r="C176" s="303">
        <v>165</v>
      </c>
      <c r="D176" s="94">
        <v>630342</v>
      </c>
      <c r="E176" s="94">
        <v>609803</v>
      </c>
      <c r="F176" s="125">
        <f t="shared" si="2"/>
        <v>96.741610110067228</v>
      </c>
    </row>
    <row r="177" spans="1:6" s="3" customFormat="1" x14ac:dyDescent="0.2">
      <c r="A177" s="272" t="s">
        <v>1184</v>
      </c>
      <c r="B177" s="314" t="s">
        <v>1185</v>
      </c>
      <c r="C177" s="303">
        <v>166</v>
      </c>
      <c r="D177" s="94">
        <v>276073</v>
      </c>
      <c r="E177" s="94">
        <v>60032</v>
      </c>
      <c r="F177" s="125">
        <f t="shared" si="2"/>
        <v>21.744973249828849</v>
      </c>
    </row>
    <row r="178" spans="1:6" s="3" customFormat="1" x14ac:dyDescent="0.2">
      <c r="A178" s="272" t="s">
        <v>1186</v>
      </c>
      <c r="B178" s="317" t="s">
        <v>2842</v>
      </c>
      <c r="C178" s="303">
        <v>167</v>
      </c>
      <c r="D178" s="97">
        <f>SUM(D179:D181)</f>
        <v>876</v>
      </c>
      <c r="E178" s="97">
        <f>SUM(E179:E181)</f>
        <v>460</v>
      </c>
      <c r="F178" s="124">
        <f t="shared" si="2"/>
        <v>52.51141552511416</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876</v>
      </c>
      <c r="E181" s="94">
        <v>460</v>
      </c>
      <c r="F181" s="125">
        <f t="shared" si="2"/>
        <v>52.51141552511416</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15876</v>
      </c>
      <c r="E185" s="94">
        <v>18503</v>
      </c>
      <c r="F185" s="125">
        <f t="shared" si="2"/>
        <v>116.54698916603678</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22015</v>
      </c>
      <c r="E231" s="97">
        <f>SUM(E232:E233)</f>
        <v>506</v>
      </c>
      <c r="F231" s="124">
        <f t="shared" si="3"/>
        <v>2.2984328866681807</v>
      </c>
    </row>
    <row r="232" spans="1:6" s="3" customFormat="1" x14ac:dyDescent="0.2">
      <c r="A232" s="132" t="s">
        <v>974</v>
      </c>
      <c r="B232" s="314" t="s">
        <v>975</v>
      </c>
      <c r="C232" s="303">
        <v>221</v>
      </c>
      <c r="D232" s="94">
        <v>22015</v>
      </c>
      <c r="E232" s="94">
        <v>506</v>
      </c>
      <c r="F232" s="125">
        <f t="shared" si="3"/>
        <v>2.2984328866681807</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12064172</v>
      </c>
      <c r="E234" s="97">
        <f>+E235+E243-E247+E251+E252+E253</f>
        <v>11764160</v>
      </c>
      <c r="F234" s="124">
        <f t="shared" si="3"/>
        <v>97.513198585033436</v>
      </c>
    </row>
    <row r="235" spans="1:6" s="3" customFormat="1" x14ac:dyDescent="0.2">
      <c r="A235" s="132" t="s">
        <v>1279</v>
      </c>
      <c r="B235" s="314" t="s">
        <v>3395</v>
      </c>
      <c r="C235" s="303">
        <v>224</v>
      </c>
      <c r="D235" s="97">
        <f>D236-D239</f>
        <v>12007986</v>
      </c>
      <c r="E235" s="97">
        <f>E236-E239</f>
        <v>11687457</v>
      </c>
      <c r="F235" s="124">
        <f t="shared" si="3"/>
        <v>97.330701418206189</v>
      </c>
    </row>
    <row r="236" spans="1:6" s="3" customFormat="1" x14ac:dyDescent="0.2">
      <c r="A236" s="132" t="s">
        <v>1280</v>
      </c>
      <c r="B236" s="314" t="s">
        <v>3396</v>
      </c>
      <c r="C236" s="303">
        <v>225</v>
      </c>
      <c r="D236" s="97">
        <f>SUM(D237:D238)</f>
        <v>20169958</v>
      </c>
      <c r="E236" s="97">
        <f>SUM(E237:E238)</f>
        <v>20219463</v>
      </c>
      <c r="F236" s="124">
        <f t="shared" si="3"/>
        <v>100.24543928152949</v>
      </c>
    </row>
    <row r="237" spans="1:6" s="3" customFormat="1" x14ac:dyDescent="0.2">
      <c r="A237" s="132" t="s">
        <v>1281</v>
      </c>
      <c r="B237" s="314" t="s">
        <v>1282</v>
      </c>
      <c r="C237" s="303">
        <v>226</v>
      </c>
      <c r="D237" s="94">
        <v>19284571</v>
      </c>
      <c r="E237" s="94">
        <v>19286006</v>
      </c>
      <c r="F237" s="125">
        <f t="shared" si="3"/>
        <v>100.00744118186502</v>
      </c>
    </row>
    <row r="238" spans="1:6" s="3" customFormat="1" x14ac:dyDescent="0.2">
      <c r="A238" s="132" t="s">
        <v>1283</v>
      </c>
      <c r="B238" s="314" t="s">
        <v>1284</v>
      </c>
      <c r="C238" s="303">
        <v>227</v>
      </c>
      <c r="D238" s="94">
        <v>885387</v>
      </c>
      <c r="E238" s="94">
        <v>933457</v>
      </c>
      <c r="F238" s="125">
        <f t="shared" si="3"/>
        <v>105.42926426523091</v>
      </c>
    </row>
    <row r="239" spans="1:6" s="3" customFormat="1" x14ac:dyDescent="0.2">
      <c r="A239" s="132" t="s">
        <v>1285</v>
      </c>
      <c r="B239" s="314" t="s">
        <v>3397</v>
      </c>
      <c r="C239" s="303">
        <v>228</v>
      </c>
      <c r="D239" s="97">
        <f>SUM(D240:D241)</f>
        <v>8161972</v>
      </c>
      <c r="E239" s="97">
        <f>SUM(E240:E241)</f>
        <v>8532006</v>
      </c>
      <c r="F239" s="124">
        <f t="shared" si="3"/>
        <v>104.53363476375561</v>
      </c>
    </row>
    <row r="240" spans="1:6" s="3" customFormat="1" x14ac:dyDescent="0.2">
      <c r="A240" s="132" t="s">
        <v>1286</v>
      </c>
      <c r="B240" s="314" t="s">
        <v>4092</v>
      </c>
      <c r="C240" s="303">
        <v>229</v>
      </c>
      <c r="D240" s="94">
        <v>8161972</v>
      </c>
      <c r="E240" s="94">
        <v>8532006</v>
      </c>
      <c r="F240" s="125">
        <f t="shared" si="3"/>
        <v>104.53363476375561</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7018</v>
      </c>
      <c r="E243" s="97">
        <f>SUM(E244:E246)</f>
        <v>76703</v>
      </c>
      <c r="F243" s="124">
        <f t="shared" si="3"/>
        <v>1092.9467084639498</v>
      </c>
    </row>
    <row r="244" spans="1:6" s="3" customFormat="1" x14ac:dyDescent="0.2">
      <c r="A244" s="132" t="s">
        <v>2861</v>
      </c>
      <c r="B244" s="314" t="s">
        <v>4121</v>
      </c>
      <c r="C244" s="303">
        <v>233</v>
      </c>
      <c r="D244" s="94"/>
      <c r="E244" s="94">
        <v>43301</v>
      </c>
      <c r="F244" s="125" t="str">
        <f t="shared" si="3"/>
        <v>-</v>
      </c>
    </row>
    <row r="245" spans="1:6" s="3" customFormat="1" x14ac:dyDescent="0.2">
      <c r="A245" s="132" t="s">
        <v>1132</v>
      </c>
      <c r="B245" s="314" t="s">
        <v>2804</v>
      </c>
      <c r="C245" s="303">
        <v>234</v>
      </c>
      <c r="D245" s="94">
        <v>7018</v>
      </c>
      <c r="E245" s="94">
        <v>33402</v>
      </c>
      <c r="F245" s="125">
        <f t="shared" si="3"/>
        <v>475.94756340837847</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158819</v>
      </c>
      <c r="E247" s="97">
        <f>SUM(E248:E250)</f>
        <v>0</v>
      </c>
      <c r="F247" s="124">
        <f t="shared" si="3"/>
        <v>0</v>
      </c>
    </row>
    <row r="248" spans="1:6" s="3" customFormat="1" x14ac:dyDescent="0.2">
      <c r="A248" s="132" t="s">
        <v>2927</v>
      </c>
      <c r="B248" s="314" t="s">
        <v>2807</v>
      </c>
      <c r="C248" s="303">
        <v>237</v>
      </c>
      <c r="D248" s="94">
        <v>158819</v>
      </c>
      <c r="E248" s="94">
        <v>0</v>
      </c>
      <c r="F248" s="125">
        <f t="shared" si="3"/>
        <v>0</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207987</v>
      </c>
      <c r="E251" s="94"/>
      <c r="F251" s="125">
        <f t="shared" si="3"/>
        <v>0</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207988</v>
      </c>
      <c r="E261" s="94"/>
      <c r="F261" s="125">
        <f t="shared" si="4"/>
        <v>0</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923167</v>
      </c>
      <c r="E288" s="94">
        <v>688798</v>
      </c>
      <c r="F288" s="125">
        <f t="shared" si="4"/>
        <v>74.612502396641119</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MARIJA LUČIĆ</v>
      </c>
      <c r="B325" s="291"/>
      <c r="D325" s="293"/>
      <c r="E325" s="293"/>
      <c r="F325" s="291"/>
      <c r="G325" s="307"/>
    </row>
    <row r="326" spans="1:7" s="292" customFormat="1" ht="15" customHeight="1" x14ac:dyDescent="0.2">
      <c r="A326" s="291" t="str">
        <f>IF(RefStr!H27="","Telefon za kontakt: _________________","Telefon za kontakt: " &amp; RefStr!H27)</f>
        <v>Telefon za kontakt: 020432569</v>
      </c>
      <c r="B326" s="291"/>
      <c r="F326" s="291"/>
      <c r="G326" s="307"/>
    </row>
    <row r="327" spans="1:7" s="292" customFormat="1" ht="15" customHeight="1" x14ac:dyDescent="0.2">
      <c r="A327" s="291" t="str">
        <f>IF(RefStr!H33="","Odgovorna osoba: _____________________________","Odgovorna osoba: " &amp; RefStr!H33)</f>
        <v>Odgovorna osoba: KATARINA TOLJA</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83"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18651</v>
      </c>
      <c r="C4" s="414"/>
      <c r="D4" s="414"/>
      <c r="E4" s="415">
        <f>SUM(Skriveni!G1287:G1423)</f>
        <v>12713746.689000001</v>
      </c>
      <c r="F4" s="416"/>
    </row>
    <row r="5" spans="1:6" ht="15" customHeight="1" x14ac:dyDescent="0.2">
      <c r="B5" s="413" t="str">
        <f>"Naziv: "&amp;IF(RefStr!B10&lt;&gt;"",RefStr!B10,"_______________________________________")</f>
        <v>Naziv: GIMNAZIJA DUBROVNIK</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8764307</v>
      </c>
      <c r="E121" s="97">
        <f>E122+E125+E128+E129+SUM(E132:E135)</f>
        <v>8944625</v>
      </c>
      <c r="F121" s="125">
        <f t="shared" si="1"/>
        <v>102.05741309609533</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8764307</v>
      </c>
      <c r="E125" s="97">
        <f>SUM(E126:E127)</f>
        <v>8944625</v>
      </c>
      <c r="F125" s="125">
        <f t="shared" si="1"/>
        <v>102.05741309609533</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8764307</v>
      </c>
      <c r="E127" s="94">
        <v>8944625</v>
      </c>
      <c r="F127" s="125">
        <f t="shared" si="1"/>
        <v>102.05741309609533</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8764307</v>
      </c>
      <c r="E148" s="107">
        <f>E12+E29+E35+E42+E82+E89+E96+E114+E121+E136</f>
        <v>8944625</v>
      </c>
      <c r="F148" s="126">
        <f t="shared" si="2"/>
        <v>102.05741309609533</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MARIJA LUČIĆ</v>
      </c>
      <c r="B151" s="291"/>
      <c r="D151" s="293"/>
      <c r="E151" s="293"/>
      <c r="F151" s="291"/>
      <c r="G151" s="307"/>
    </row>
    <row r="152" spans="1:7" s="292" customFormat="1" ht="15" customHeight="1" x14ac:dyDescent="0.2">
      <c r="A152" s="291" t="str">
        <f>IF(RefStr!H27="","Telefon za kontakt: _________________","Telefon za kontakt: " &amp; RefStr!H27)</f>
        <v>Telefon za kontakt: 020432569</v>
      </c>
      <c r="B152" s="291"/>
      <c r="E152" s="291"/>
      <c r="F152" s="291"/>
      <c r="G152" s="307"/>
    </row>
    <row r="153" spans="1:7" s="292" customFormat="1" ht="15" customHeight="1" x14ac:dyDescent="0.2">
      <c r="A153" s="291" t="str">
        <f>IF(RefStr!H33="","Odgovorna osoba: _____________________________","Odgovorna osoba: " &amp; RefStr!H33)</f>
        <v>Odgovorna osoba: KATARINA TOLJA</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16" sqref="E16"/>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18651</v>
      </c>
      <c r="C4" s="450"/>
      <c r="D4" s="415">
        <f>SUM(Skriveni!G1424:G1467)</f>
        <v>3.4400000000000004</v>
      </c>
      <c r="E4" s="416"/>
    </row>
    <row r="5" spans="1:6" ht="15" customHeight="1" x14ac:dyDescent="0.2">
      <c r="B5" s="413" t="str">
        <f>"Naziv: "&amp;IF(RefStr!B10&lt;&gt;"",RefStr!B10,"_______________________________________")</f>
        <v>Naziv: GIMNAZIJA DUBROVNIK</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172</v>
      </c>
    </row>
    <row r="13" spans="1:6" s="3" customFormat="1" ht="14.1" customHeight="1" x14ac:dyDescent="0.2">
      <c r="A13" s="301" t="s">
        <v>3306</v>
      </c>
      <c r="B13" s="302" t="s">
        <v>3307</v>
      </c>
      <c r="C13" s="303">
        <v>2</v>
      </c>
      <c r="D13" s="97">
        <f>D14+D21</f>
        <v>0</v>
      </c>
      <c r="E13" s="134">
        <f>E14+E21</f>
        <v>172</v>
      </c>
    </row>
    <row r="14" spans="1:6" s="3" customFormat="1" ht="14.1" customHeight="1" x14ac:dyDescent="0.2">
      <c r="A14" s="301" t="s">
        <v>1215</v>
      </c>
      <c r="B14" s="302" t="s">
        <v>3308</v>
      </c>
      <c r="C14" s="303">
        <v>3</v>
      </c>
      <c r="D14" s="97">
        <f>SUM(D15:D20)</f>
        <v>0</v>
      </c>
      <c r="E14" s="134">
        <f>SUM(E15:E20)</f>
        <v>172</v>
      </c>
    </row>
    <row r="15" spans="1:6" s="3" customFormat="1" ht="14.1" customHeight="1" x14ac:dyDescent="0.2">
      <c r="A15" s="301" t="s">
        <v>1215</v>
      </c>
      <c r="B15" s="302" t="s">
        <v>734</v>
      </c>
      <c r="C15" s="303">
        <v>4</v>
      </c>
      <c r="D15" s="94"/>
      <c r="E15" s="135">
        <v>172</v>
      </c>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MARIJA LUČIĆ</v>
      </c>
      <c r="B59" s="291"/>
      <c r="D59" s="293"/>
      <c r="E59" s="293"/>
      <c r="F59" s="291"/>
      <c r="G59" s="307"/>
    </row>
    <row r="60" spans="1:7" s="292" customFormat="1" ht="15" customHeight="1" x14ac:dyDescent="0.2">
      <c r="A60" s="291" t="str">
        <f>IF(RefStr!H27="","Telefon za kontakt: _________________","Telefon za kontakt: " &amp; RefStr!H27)</f>
        <v>Telefon za kontakt: 020432569</v>
      </c>
      <c r="B60" s="291"/>
      <c r="F60" s="291"/>
      <c r="G60" s="307"/>
    </row>
    <row r="61" spans="1:7" s="292" customFormat="1" ht="15" customHeight="1" x14ac:dyDescent="0.2">
      <c r="A61" s="291" t="str">
        <f>IF(RefStr!H33="","Odgovorna osoba: _____________________________","Odgovorna osoba: " &amp; RefStr!H33)</f>
        <v>Odgovorna osoba: KATARINA TOLJA</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zoomScale="120" zoomScaleNormal="120" workbookViewId="0">
      <pane ySplit="1" topLeftCell="A68"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18651</v>
      </c>
      <c r="C4" s="415">
        <f>SUM(Skriveni!G1468:G1561)</f>
        <v>886161.348</v>
      </c>
      <c r="D4" s="416"/>
    </row>
    <row r="5" spans="1:5" s="23" customFormat="1" ht="15" customHeight="1" x14ac:dyDescent="0.2">
      <c r="B5" s="98" t="str">
        <f>"Naziv: "&amp;IF(RefStr!B10&lt;&gt;"",RefStr!B10,"_______________________________________")</f>
        <v>Naziv: GIMNAZIJA DUBROVNIK</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8531 Opće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923167</v>
      </c>
    </row>
    <row r="13" spans="1:5" s="2" customFormat="1" x14ac:dyDescent="0.2">
      <c r="A13" s="270"/>
      <c r="B13" s="271" t="s">
        <v>2062</v>
      </c>
      <c r="C13" s="264">
        <v>2</v>
      </c>
      <c r="D13" s="140">
        <f>D14+D15+D23+D24</f>
        <v>9811652</v>
      </c>
    </row>
    <row r="14" spans="1:5" s="2" customFormat="1" x14ac:dyDescent="0.2">
      <c r="A14" s="270"/>
      <c r="B14" s="271" t="s">
        <v>4041</v>
      </c>
      <c r="C14" s="264">
        <v>3</v>
      </c>
      <c r="D14" s="141"/>
    </row>
    <row r="15" spans="1:5" s="2" customFormat="1" x14ac:dyDescent="0.2">
      <c r="A15" s="270" t="s">
        <v>1181</v>
      </c>
      <c r="B15" s="271" t="s">
        <v>3078</v>
      </c>
      <c r="C15" s="264">
        <v>4</v>
      </c>
      <c r="D15" s="140">
        <f>SUM(D16:D22)</f>
        <v>9757694</v>
      </c>
    </row>
    <row r="16" spans="1:5" s="2" customFormat="1" x14ac:dyDescent="0.2">
      <c r="A16" s="272" t="s">
        <v>1182</v>
      </c>
      <c r="B16" s="273" t="s">
        <v>1183</v>
      </c>
      <c r="C16" s="264">
        <v>5</v>
      </c>
      <c r="D16" s="141">
        <v>8017713</v>
      </c>
    </row>
    <row r="17" spans="1:4" s="2" customFormat="1" x14ac:dyDescent="0.2">
      <c r="A17" s="272" t="s">
        <v>1184</v>
      </c>
      <c r="B17" s="273" t="s">
        <v>1185</v>
      </c>
      <c r="C17" s="264">
        <v>6</v>
      </c>
      <c r="D17" s="141">
        <v>1613335</v>
      </c>
    </row>
    <row r="18" spans="1:4" s="2" customFormat="1" x14ac:dyDescent="0.2">
      <c r="A18" s="272" t="s">
        <v>1186</v>
      </c>
      <c r="B18" s="273" t="s">
        <v>1187</v>
      </c>
      <c r="C18" s="264">
        <v>7</v>
      </c>
      <c r="D18" s="141">
        <v>6907</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119739</v>
      </c>
    </row>
    <row r="23" spans="1:4" s="2" customFormat="1" x14ac:dyDescent="0.2">
      <c r="A23" s="270" t="s">
        <v>3033</v>
      </c>
      <c r="B23" s="271" t="s">
        <v>3034</v>
      </c>
      <c r="C23" s="264">
        <v>12</v>
      </c>
      <c r="D23" s="141">
        <v>53958</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10046021</v>
      </c>
    </row>
    <row r="31" spans="1:4" s="2" customFormat="1" x14ac:dyDescent="0.2">
      <c r="A31" s="272"/>
      <c r="B31" s="271" t="s">
        <v>4041</v>
      </c>
      <c r="C31" s="264">
        <v>20</v>
      </c>
      <c r="D31" s="141"/>
    </row>
    <row r="32" spans="1:4" s="2" customFormat="1" x14ac:dyDescent="0.2">
      <c r="A32" s="270" t="s">
        <v>1181</v>
      </c>
      <c r="B32" s="271" t="s">
        <v>3081</v>
      </c>
      <c r="C32" s="264">
        <v>21</v>
      </c>
      <c r="D32" s="140">
        <f>SUM(D33:D39)</f>
        <v>9992063</v>
      </c>
    </row>
    <row r="33" spans="1:4" s="2" customFormat="1" x14ac:dyDescent="0.2">
      <c r="A33" s="272" t="s">
        <v>1182</v>
      </c>
      <c r="B33" s="273" t="s">
        <v>1183</v>
      </c>
      <c r="C33" s="264">
        <v>22</v>
      </c>
      <c r="D33" s="141">
        <v>8038252</v>
      </c>
    </row>
    <row r="34" spans="1:4" s="2" customFormat="1" x14ac:dyDescent="0.2">
      <c r="A34" s="272" t="s">
        <v>1184</v>
      </c>
      <c r="B34" s="273" t="s">
        <v>1185</v>
      </c>
      <c r="C34" s="264">
        <v>23</v>
      </c>
      <c r="D34" s="141">
        <v>1829376</v>
      </c>
    </row>
    <row r="35" spans="1:4" s="2" customFormat="1" x14ac:dyDescent="0.2">
      <c r="A35" s="272" t="s">
        <v>1186</v>
      </c>
      <c r="B35" s="273" t="s">
        <v>1187</v>
      </c>
      <c r="C35" s="264">
        <v>24</v>
      </c>
      <c r="D35" s="141">
        <v>7322</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117113</v>
      </c>
    </row>
    <row r="40" spans="1:4" s="2" customFormat="1" x14ac:dyDescent="0.2">
      <c r="A40" s="275" t="s">
        <v>3033</v>
      </c>
      <c r="B40" s="271" t="s">
        <v>3034</v>
      </c>
      <c r="C40" s="264">
        <v>29</v>
      </c>
      <c r="D40" s="141">
        <v>53958</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688798</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688798</v>
      </c>
    </row>
    <row r="102" spans="1:5" s="2" customFormat="1" x14ac:dyDescent="0.2">
      <c r="A102" s="272"/>
      <c r="B102" s="280" t="s">
        <v>4041</v>
      </c>
      <c r="C102" s="264">
        <v>91</v>
      </c>
      <c r="D102" s="141"/>
    </row>
    <row r="103" spans="1:5" s="2" customFormat="1" x14ac:dyDescent="0.2">
      <c r="A103" s="272" t="s">
        <v>1181</v>
      </c>
      <c r="B103" s="280" t="s">
        <v>1365</v>
      </c>
      <c r="C103" s="264">
        <v>92</v>
      </c>
      <c r="D103" s="141">
        <v>688798</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MARIJA LUČIĆ</v>
      </c>
      <c r="B109" s="291"/>
      <c r="C109" s="293"/>
      <c r="D109" s="293"/>
      <c r="E109" s="291"/>
    </row>
    <row r="110" spans="1:5" s="292" customFormat="1" ht="15" customHeight="1" x14ac:dyDescent="0.2">
      <c r="A110" s="291" t="str">
        <f>IF(RefStr!H27="","Telefon za kontakt: _________________","Telefon za kontakt: " &amp; RefStr!H27)</f>
        <v>Telefon za kontakt: 020432569</v>
      </c>
      <c r="B110" s="291"/>
      <c r="E110" s="291"/>
    </row>
    <row r="111" spans="1:5" s="292" customFormat="1" ht="15" customHeight="1" x14ac:dyDescent="0.2">
      <c r="A111" s="291" t="str">
        <f>IF(RefStr!H33="","Odgovorna osoba: _____________________________","Odgovorna osoba: " &amp; RefStr!H33)</f>
        <v>Odgovorna osoba: KATARINA TOLJA</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2" sqref="C2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18651</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2019-01-31T10:57:54Z</cp:lastPrinted>
  <dcterms:created xsi:type="dcterms:W3CDTF">2001-11-21T09:32:18Z</dcterms:created>
  <dcterms:modified xsi:type="dcterms:W3CDTF">2019-02-06T09:23:39Z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